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ynthèse" sheetId="1" state="visible" r:id="rId3"/>
    <sheet name="Bilan_retraité" sheetId="2" state="visible" r:id="rId4"/>
    <sheet name="Résultat" sheetId="3" state="visible" r:id="rId5"/>
    <sheet name="Dette_bancaire" sheetId="4" state="visible" r:id="rId6"/>
    <sheet name="CC_Associés" sheetId="5" state="visible" r:id="rId7"/>
    <sheet name="Ratios" sheetId="6" state="visible" r:id="rId8"/>
    <sheet name="Scénarios" sheetId="7" state="visible" r:id="rId9"/>
    <sheet name="Sources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<sst xmlns="http://schemas.openxmlformats.org/spreadsheetml/2006/main" count="404" uniqueCount="347">
  <si>
    <t xml:space="preserve">KB FASHION (קיי בי פאשן בע"מ) — AUDIT FINANCIER INDÉPENDANT</t>
  </si>
  <si>
    <t xml:space="preserve">N° société 516917416  |  Chaîne de mode enfantine, 13 magasins + e-commerce, Bnei Brak / Israël  |  Exercice clos le 31/12/2025 (états NON audités)  |  Données bancaires à mi-2026</t>
  </si>
  <si>
    <t xml:space="preserve">Préparé par Claude — base : états signés non audités 2025, balance 2024, déclarations TVA 2025-2026, relevés Leumi &amp; Mizrahi (mi-2026), DAS Bituach Leumi, registre des apports associés. Devise : ILS (₪).</t>
  </si>
  <si>
    <t xml:space="preserve">VERDICT EN UNE PHRASE</t>
  </si>
  <si>
    <t xml:space="preserve">Entreprise commercialement viable et en forte croissance (CA +81% en 2025, +58% début 2026, marge brute 57%), posée sur un bilan dangereusement cassé : capitaux propres quasi nuls et probablement NÉGATIFS après retraitements, liquidité de crise (ratio rapide 0,16), dette bancaire ~20x les fonds propres, crédits Leumi EN DÉFAUT depuis mai 2026, et survie assurée uniquement par les apports continus des associés (liquidation d'or). Ce n'est NI un simple « acheter » NI un simple « éviter » : c'est un dossier de RECAPITALISATION.</t>
  </si>
  <si>
    <t xml:space="preserve">CHIFFRES CLÉS 2025 vs BENCHMARK SECTORIEL</t>
  </si>
  <si>
    <t xml:space="preserve">Indicateur</t>
  </si>
  <si>
    <t xml:space="preserve">KB Fashion</t>
  </si>
  <si>
    <t xml:space="preserve">Benchmark</t>
  </si>
  <si>
    <t xml:space="preserve">Lecture</t>
  </si>
  <si>
    <t xml:space="preserve">Chiffre d'affaires 2025</t>
  </si>
  <si>
    <t xml:space="preserve">7 971 029</t>
  </si>
  <si>
    <t xml:space="preserve">2024 : 4,39 M ₪</t>
  </si>
  <si>
    <t xml:space="preserve">Croissance +81% — réelle, confirmée par la TVA</t>
  </si>
  <si>
    <t xml:space="preserve">Marge brute</t>
  </si>
  <si>
    <t xml:space="preserve">56,9%</t>
  </si>
  <si>
    <t xml:space="preserve">Apparel spécialisé 50–65%</t>
  </si>
  <si>
    <t xml:space="preserve">Dans la norme, saine</t>
  </si>
  <si>
    <t xml:space="preserve">Marge opérationnelle</t>
  </si>
  <si>
    <t xml:space="preserve">4,8%</t>
  </si>
  <si>
    <t xml:space="preserve">Détail spécialisé ~10,8% (pré-impôt)</t>
  </si>
  <si>
    <t xml:space="preserve">Faible : structure de coûts lourde</t>
  </si>
  <si>
    <t xml:space="preserve">Marge nette</t>
  </si>
  <si>
    <t xml:space="preserve">2,5%</t>
  </si>
  <si>
    <t xml:space="preserve">Moyenne apparel ~3,9% ; « bon » 8–15%</t>
  </si>
  <si>
    <t xml:space="preserve">Sous la moyenne, et surévaluée (voir retraitements)</t>
  </si>
  <si>
    <t xml:space="preserve">Rotation des stocks</t>
  </si>
  <si>
    <t xml:space="preserve">2,3x</t>
  </si>
  <si>
    <t xml:space="preserve">Apparel spécialisé 5–7x</t>
  </si>
  <si>
    <t xml:space="preserve">TRÈS faible : cash piégé dans le stock</t>
  </si>
  <si>
    <t xml:space="preserve">Ratio de liquidité générale</t>
  </si>
  <si>
    <t xml:space="preserve">0,88</t>
  </si>
  <si>
    <t xml:space="preserve">&gt; 1,2 sain</t>
  </si>
  <si>
    <t xml:space="preserve">Fonds de roulement négatif (-1,0 M ₪)</t>
  </si>
  <si>
    <t xml:space="preserve">Ratio de liquidité immédiate</t>
  </si>
  <si>
    <t xml:space="preserve">0,16</t>
  </si>
  <si>
    <t xml:space="preserve">&gt; 1,0 sain</t>
  </si>
  <si>
    <t xml:space="preserve">CRISE : 116 k ₪ de cash vs 8,06 M ₪ de dettes CT</t>
  </si>
  <si>
    <t xml:space="preserve">Dette bancaire / Fonds propres</t>
  </si>
  <si>
    <t xml:space="preserve">19,8x</t>
  </si>
  <si>
    <t xml:space="preserve">&lt; 2x sain</t>
  </si>
  <si>
    <t xml:space="preserve">Sur-endettement extrême</t>
  </si>
  <si>
    <t xml:space="preserve">Couverture des intérêts</t>
  </si>
  <si>
    <t xml:space="preserve">3,1x</t>
  </si>
  <si>
    <t xml:space="preserve">&gt; 3x</t>
  </si>
  <si>
    <t xml:space="preserve">OK en apparence — mais frais financiers sous-évalués</t>
  </si>
  <si>
    <t xml:space="preserve">LES 7 SIGNAUX D'ALERTE (par ordre de gravité)</t>
  </si>
  <si>
    <t xml:space="preserve">1</t>
  </si>
  <si>
    <t xml:space="preserve">Aucun amortissement comptabilisé</t>
  </si>
  <si>
    <t xml:space="preserve">Immobilisations portées en valeur BRUTE (1,61 M ₪), amortissements cumulés ridicules (26,9 k ₪). Le résultat 2025 et les fonds propres sont surévalués. Un amortissement normal (~170 k ₪/an) suffit à effacer le bénéfice.</t>
  </si>
  <si>
    <t xml:space="preserve">2</t>
  </si>
  <si>
    <t xml:space="preserve">Fonds propres réels probablement négatifs</t>
  </si>
  <si>
    <t xml:space="preserve">Capitaux propres affichés : 200 068 ₪ (2,3% du bilan). Après amortissements + goodwill « achat de fonds » 222 k non amorti + risque sur stock, l'actif net retraité tombe entre -0,2 et -0,5 M ₪.</t>
  </si>
  <si>
    <t xml:space="preserve">3</t>
  </si>
  <si>
    <t xml:space="preserve">Survie sous perfusion des associés</t>
  </si>
  <si>
    <t xml:space="preserve">Le registre des apports montre ~2,96 M ₪ injectés par 3 associés (Prober, Shtern, Kahana), en grande partie par LIQUIDATION D'OR vers Mizrahi. Sans ces apports, la société serait déjà en cessation de paiements.</t>
  </si>
  <si>
    <t xml:space="preserve">4</t>
  </si>
  <si>
    <t xml:space="preserve">Crédits Leumi EN DÉFAUT</t>
  </si>
  <si>
    <t xml:space="preserve">11 lignes « אשראי בפיגור » (crédit en souffrance) au taux de pénalité 14,85%, toutes ouvertes en mai-juin 2026. La société a commencé à manquer des échéances.</t>
  </si>
  <si>
    <t xml:space="preserve">5</t>
  </si>
  <si>
    <t xml:space="preserve">Stock à rotation très lente + 4,4 M ₪ piégés</t>
  </si>
  <si>
    <t xml:space="preserve">Stock 2,27 M ₪ (rotation 2,3x) + avances fournisseurs 2,12 M ₪ = 4,4 M ₪ de cash immobilisé dans le cycle import Chine, financé par dette.</t>
  </si>
  <si>
    <t xml:space="preserve">6</t>
  </si>
  <si>
    <t xml:space="preserve">Incohérence stock / coût des ventes</t>
  </si>
  <si>
    <t xml:space="preserve">Le stock du bilan progresse de +1,54 M ₪ alors que la note « coût des ventes » n'ajuste le stock que de -0,31 M ₪. Écart ~1,2 M ₪ à vérifier : si le stock de clôture est gonflé, le bénéfice ET les fonds propres le sont aussi.</t>
  </si>
  <si>
    <t xml:space="preserve">7</t>
  </si>
  <si>
    <t xml:space="preserve">États NON audités</t>
  </si>
  <si>
    <t xml:space="preserve">Mention « לא מבוקר » sur chaque page, signature dirigeants uniquement, pas de commissaire aux comptes. Fiabilité limitée : aucun tiers n'a validé ces chiffres.</t>
  </si>
  <si>
    <t xml:space="preserve">CE QUI VA BIEN (pour être honnête des deux côtés)</t>
  </si>
  <si>
    <t xml:space="preserve">✓  Croissance organique réelle et confirmée par la TVA : 4,4 M ₪ (2024) → 8,0 M ₪ (2025) → trajectoire +58% début 2026.</t>
  </si>
  <si>
    <t xml:space="preserve">✓  Marge brute de 57%, dans la fourchette haute du détail textile spécialisé.</t>
  </si>
  <si>
    <t xml:space="preserve">✓  Déclarations TVA et cotisations Bituach Leumi à jour, cohérentes, « תקין/סביר » — la conformité courante est tenue.</t>
  </si>
  <si>
    <t xml:space="preserve">✓  Pic de mars 2026 (2,84 M ₪, avant Pessah) authentique, confirmé par la TVA : la demande existe.</t>
  </si>
  <si>
    <t xml:space="preserve">✓  Effectif en croissance maîtrisée (~30 → ~42 salariés) : montée en charge réelle de l'exploitation.</t>
  </si>
  <si>
    <t xml:space="preserve">RECOMMANDATION (master investisseur)</t>
  </si>
  <si>
    <t xml:space="preserve">NE PAS acheter des PARTS à un prix positif en l'état : sur une base EV/EBITDA normalisée (~4x), la valeur d'entreprise (~1,5 M ₪) est INFÉRIEURE à la dette bancaire nette (~3,2 M ₪). L'equity vaut aujourd'hui ZÉRO, voire négatif.
La SEULE structure rationnelle est une RECAPITALISATION : (1) injection de fonds propres frais (2–3 M ₪) ; (2) conversion/subordination des comptes courants associés (2,87 M ₪) ; (3) restructuration de la dette bancaire et apurement des arriérés Leumi ; (4) comptabilisation d'un amortissement normal et audit complet. Conditionner toute entrée à un inventaire physique et à un audit des stocks. Détail des scénarios chiffrés dans l'onglet « Scénarios ».</t>
  </si>
  <si>
    <t xml:space="preserve">BILAN RETRAITÉ — du bilan publié à l'actif net économique</t>
  </si>
  <si>
    <t xml:space="preserve">Colonne « Publié » = états signés 31/12/2025. « Ajustement » = retraitements de l'analyste (bleu = hypothèse). « Retraité » = vision économique.</t>
  </si>
  <si>
    <t xml:space="preserve">₪</t>
  </si>
  <si>
    <t xml:space="preserve">Publié 31/12/25</t>
  </si>
  <si>
    <t xml:space="preserve">Ajustement</t>
  </si>
  <si>
    <t xml:space="preserve">Retraité</t>
  </si>
  <si>
    <t xml:space="preserve">Commentaire / source</t>
  </si>
  <si>
    <t xml:space="preserve">ACTIF</t>
  </si>
  <si>
    <t xml:space="preserve">Trésorerie et équivalents</t>
  </si>
  <si>
    <t xml:space="preserve">Relevés : 116 k ₪ au bilan ; ~−93 k de découvert net à mi-2026</t>
  </si>
  <si>
    <t xml:space="preserve">Clients</t>
  </si>
  <si>
    <t xml:space="preserve">DSO ~55 j. Inclut cartes de crédit en transit</t>
  </si>
  <si>
    <t xml:space="preserve">Débiteurs et comptes débiteurs</t>
  </si>
  <si>
    <t xml:space="preserve">Dont avances fournisseurs Chine 2,12 M ₪ + charges payées d'avance 0,81 M ₪. Décote prudente sur recouvrabilité</t>
  </si>
  <si>
    <t xml:space="preserve">Stocks</t>
  </si>
  <si>
    <t xml:space="preserve">Rotation 2,3x (très lente). Écart de réconciliation ~1,2 M ₪ avec la note coût des ventes : décote ~20% pour stock lent/obsolète et risque de survalorisation</t>
  </si>
  <si>
    <t xml:space="preserve">  = Actif circulant</t>
  </si>
  <si>
    <t xml:space="preserve">Immobilisations (valeur brute)</t>
  </si>
  <si>
    <t xml:space="preserve">Portées en BRUT. Amort. cumulés affichés : 26,9 k ₪ seulement</t>
  </si>
  <si>
    <t xml:space="preserve">  dont amortissement cumulé à constater (rattrapage)</t>
  </si>
  <si>
    <t xml:space="preserve">Rattrapage estimé d'amortissement non comptabilisé sur immobilisations existantes</t>
  </si>
  <si>
    <t xml:space="preserve">  dont « achat de fonds » (goodwill) à déprécier</t>
  </si>
  <si>
    <t xml:space="preserve">Poste « רכישת עסק » 222 k ₪ logé en immobilisations, jamais amorti/testé</t>
  </si>
  <si>
    <t xml:space="preserve">  = Actif immobilisé net retraité</t>
  </si>
  <si>
    <t xml:space="preserve">TOTAL ACTIF</t>
  </si>
  <si>
    <t xml:space="preserve">PASSIF &amp; FONDS PROPRES</t>
  </si>
  <si>
    <t xml:space="preserve">Emprunts bancaires court terme</t>
  </si>
  <si>
    <t xml:space="preserve">Détail onglet « Dette_bancaire ». ~3,35 M ₪ brut à mi-2026</t>
  </si>
  <si>
    <t xml:space="preserve">Fournisseurs et prestataires</t>
  </si>
  <si>
    <t xml:space="preserve">Dont fournisseurs Chine. Crédit fournisseur tendu</t>
  </si>
  <si>
    <t xml:space="preserve">Créditeurs et comptes créditeurs</t>
  </si>
  <si>
    <t xml:space="preserve">Dont COMPTES COURANTS ASSOCIÉS 2,87 M ₪ (note 5) — voir onglet dédié</t>
  </si>
  <si>
    <t xml:space="preserve">  = Passif circulant</t>
  </si>
  <si>
    <t xml:space="preserve">Dettes long terme (banques)</t>
  </si>
  <si>
    <t xml:space="preserve">Note 6</t>
  </si>
  <si>
    <t xml:space="preserve">  dont comptes courants associés (pour mémoire, quasi-FP)</t>
  </si>
  <si>
    <t xml:space="preserve">Si subordonnés/convertis, requalifiables en quasi-fonds propres</t>
  </si>
  <si>
    <t xml:space="preserve">Fonds propres — capital social</t>
  </si>
  <si>
    <t xml:space="preserve">Note 7 : capital nul (!)</t>
  </si>
  <si>
    <t xml:space="preserve">Fonds propres — report à nouveau / réserves</t>
  </si>
  <si>
    <t xml:space="preserve">Absorbe TOUS les retraitements d'actif (amort., goodwill, stock, débiteurs)</t>
  </si>
  <si>
    <t xml:space="preserve">  = FONDS PROPRES RETRAITÉS</t>
  </si>
  <si>
    <t xml:space="preserve">⟵ vision économique des fonds propres</t>
  </si>
  <si>
    <t xml:space="preserve">LECTURE : les fonds propres publiés (200 068 ₪) reposent sur des immobilisations non amorties, un goodwill non déprécié et un stock possiblement survalorisé. Après retraitements PRUDENTS (et non agressifs), l'actif net économique devient NÉGATIF. Conclusion : la société est en situation de fonds propres réels négatifs, masquée par des conventions comptables favorables et l'absence d'audit. Les comptes courants associés (2,87 M ₪) sont la vraie « couche » qui tient le bilan : ce sont des quasi-fonds propres de fait.</t>
  </si>
  <si>
    <t xml:space="preserve">COMPTE DE RÉSULTAT — 2024 / 2025 et retraitement économique</t>
  </si>
  <si>
    <t xml:space="preserve">2025 = états signés. 2024 = balance générale (proxy). « 2025 retraité » = avec amortissement économique normalisé.</t>
  </si>
  <si>
    <t xml:space="preserve">2024 (balance)</t>
  </si>
  <si>
    <t xml:space="preserve">2025 (publié)</t>
  </si>
  <si>
    <t xml:space="preserve">% CA 2025</t>
  </si>
  <si>
    <t xml:space="preserve">2025 retraité</t>
  </si>
  <si>
    <t xml:space="preserve">Commentaire</t>
  </si>
  <si>
    <t xml:space="preserve">Chiffre d'affaires</t>
  </si>
  <si>
    <t xml:space="preserve">CA confirmé par TVA (7 971 031). 2024 proxy balance</t>
  </si>
  <si>
    <t xml:space="preserve">Coût des ventes</t>
  </si>
  <si>
    <t xml:space="preserve">Achats Chine majoritaires. Réconciliation stock à vérifier</t>
  </si>
  <si>
    <t xml:space="preserve">MARGE BRUTE</t>
  </si>
  <si>
    <t xml:space="preserve">57% — sain pour le textile spécialisé</t>
  </si>
  <si>
    <t xml:space="preserve">Charges de vente</t>
  </si>
  <si>
    <t xml:space="preserve">Commissions franchisés 749 k, loyers 665 k, marketing</t>
  </si>
  <si>
    <t xml:space="preserve">Charges administratives &amp; générales</t>
  </si>
  <si>
    <t xml:space="preserve">Salaires 1,60 M, honoraires, déplacements…</t>
  </si>
  <si>
    <t xml:space="preserve">Amortissement économique normalisé</t>
  </si>
  <si>
    <t xml:space="preserve">NON comptabilisé par la société. Estimation : leasehold 10% + équipt 15% + goodwill</t>
  </si>
  <si>
    <t xml:space="preserve">RÉSULTAT D'EXPLOITATION</t>
  </si>
  <si>
    <t xml:space="preserve">Retraité = après amortissement</t>
  </si>
  <si>
    <t xml:space="preserve">Charges financières</t>
  </si>
  <si>
    <t xml:space="preserve">SOUS-ÉVALUÉ : 125 k sur ~4 M de dette = 2,5%. La dette a explosé fin 2025/2026 → coût réel 2x+</t>
  </si>
  <si>
    <t xml:space="preserve">RÉSULTAT AVANT IMPÔT</t>
  </si>
  <si>
    <t xml:space="preserve">Impôt sur les sociétés (23%)</t>
  </si>
  <si>
    <t xml:space="preserve">Taux IS Israël 23% (2025-2026, confirmé)</t>
  </si>
  <si>
    <t xml:space="preserve">RÉSULTAT NET</t>
  </si>
  <si>
    <t xml:space="preserve">Publié 2,5% ; RETRAITÉ ≈ nul ou négatif</t>
  </si>
  <si>
    <t xml:space="preserve">CONCLUSION : le bénéfice net publié (200 068 ₪) tient UNIQUEMENT à l'absence d'amortissement. Avec un amortissement économique normal et un coût de la dette réaliste, l'exploitation 2025 est à l'équilibre voire en perte. La rentabilité réelle est marginale.</t>
  </si>
  <si>
    <t xml:space="preserve">DETTE BANCAIRE &amp; FINANCEMENTS — détail à mi-2026</t>
  </si>
  <si>
    <t xml:space="preserve">Sources : ריכוז יתרות לאומי 14/06/2026 ; ריכוז הלוואות לאומי 14/06/2026 ; אישור יתרה מזרחי 31/05/2026.</t>
  </si>
  <si>
    <t xml:space="preserve">BANQUE LEUMI (compte 806-659600/21) — au 14/06/2026</t>
  </si>
  <si>
    <t xml:space="preserve">Poste</t>
  </si>
  <si>
    <t xml:space="preserve">Solde (₪)</t>
  </si>
  <si>
    <t xml:space="preserve">Taux</t>
  </si>
  <si>
    <t xml:space="preserve">Échéances</t>
  </si>
  <si>
    <t xml:space="preserve">Découvert (עו"ש)</t>
  </si>
  <si>
    <t xml:space="preserve">Compte courant débiteur</t>
  </si>
  <si>
    <t xml:space="preserve">Cartes de crédit</t>
  </si>
  <si>
    <t xml:space="preserve">Prêts à terme (10 lignes)</t>
  </si>
  <si>
    <t xml:space="preserve">8,25–10,24%</t>
  </si>
  <si>
    <t xml:space="preserve">13–53 rest.</t>
  </si>
  <si>
    <t xml:space="preserve">Mensualités cumulées ~21 831 ₪/mois</t>
  </si>
  <si>
    <t xml:space="preserve">CRÉDITS EN DÉFAUT (אשראי בפיגור, 11 lignes)</t>
  </si>
  <si>
    <t xml:space="preserve">14,85%</t>
  </si>
  <si>
    <t xml:space="preserve">en souffrance</t>
  </si>
  <si>
    <t xml:space="preserve">⚠ TOUTES ouvertes mai-juin 2026 : échéances manquées</t>
  </si>
  <si>
    <t xml:space="preserve">Total Leumi</t>
  </si>
  <si>
    <t xml:space="preserve">BANQUE MIZRAHI TEFAHOT (compte 430-441198) — au 31/05/2026</t>
  </si>
  <si>
    <t xml:space="preserve">Type</t>
  </si>
  <si>
    <t xml:space="preserve">Dépôts / épargne (פצפ)</t>
  </si>
  <si>
    <t xml:space="preserve">Actif</t>
  </si>
  <si>
    <t xml:space="preserve">Petits dépôts nantis</t>
  </si>
  <si>
    <t xml:space="preserve">Garanties bancaires (ערבויות)</t>
  </si>
  <si>
    <t xml:space="preserve">Dépôt de garantie</t>
  </si>
  <si>
    <t xml:space="preserve">CT</t>
  </si>
  <si>
    <t xml:space="preserve">Escompte de chèques (נכיון שוברים)</t>
  </si>
  <si>
    <t xml:space="preserve">Mobilisation de créances</t>
  </si>
  <si>
    <t xml:space="preserve">Prêts à l'import (הלוואות יבוא)</t>
  </si>
  <si>
    <t xml:space="preserve">Import</t>
  </si>
  <si>
    <t xml:space="preserve">Financement marchandises Chine</t>
  </si>
  <si>
    <t xml:space="preserve">Ligne « ניידת »</t>
  </si>
  <si>
    <t xml:space="preserve">Revolving</t>
  </si>
  <si>
    <t xml:space="preserve">« ריבית ניידת »</t>
  </si>
  <si>
    <t xml:space="preserve">Encours important — à clarifier</t>
  </si>
  <si>
    <t xml:space="preserve">Isracard / Amex (ישרא/אמריקן)</t>
  </si>
  <si>
    <t xml:space="preserve">Total Mizrahi (net)</t>
  </si>
  <si>
    <t xml:space="preserve">DETTE BANCAIRE NETTE TOTALE (mi-2026)</t>
  </si>
  <si>
    <t xml:space="preserve">≈ -3,18 M ₪. Dette brute (hors dépôts) ≈ 3,35 M ₪</t>
  </si>
  <si>
    <t xml:space="preserve">POINT CRITIQUE : deux banques mobilisées au maximum (découverts, escompte, prêts import, lignes revolving), plus 10 prêts à terme Leumi et surtout 11 crédits Leumi DÉJÀ EN DÉFAUT au taux de pénalité 14,85% depuis mai 2026. Le service de la dette Leumi seul (~22 k ₪/mois) plus les lignes Mizrahi pèsent lourd. La capacité d'emprunt additionnelle est nulle. Toute tension de trésorerie se traduit immédiatement par de nouveaux impayés.</t>
  </si>
  <si>
    <t xml:space="preserve">COMPTES COURANTS ASSOCIÉS — la perfusion qui tient la société</t>
  </si>
  <si>
    <t xml:space="preserve">Source : registre « הפקדות שותפים » (apports des associés). C'est la pièce la plus révélatrice du dossier.</t>
  </si>
  <si>
    <t xml:space="preserve">Associé</t>
  </si>
  <si>
    <t xml:space="preserve">Apports nets (₪)</t>
  </si>
  <si>
    <t xml:space="preserve">Total incl. prêts (₪)</t>
  </si>
  <si>
    <t xml:space="preserve">Nature des flux</t>
  </si>
  <si>
    <t xml:space="preserve">Aharon Prober (אהרן פרובר)</t>
  </si>
  <si>
    <t xml:space="preserve">Paiements Chine, financement Leumi &amp; Mizrahi</t>
  </si>
  <si>
    <t xml:space="preserve">Hani Shtern (חני שטרן)</t>
  </si>
  <si>
    <t xml:space="preserve">Inclut un prêt de 150 k contre chèques post-datés ; salaire impayé converti en apport</t>
  </si>
  <si>
    <t xml:space="preserve">Zvika Kahana (צביקה כהנא)</t>
  </si>
  <si>
    <t xml:space="preserve">Très majoritairement « זהב למזרחי » = OR liquidé et versé chez Mizrahi</t>
  </si>
  <si>
    <t xml:space="preserve">TOTAL</t>
  </si>
  <si>
    <t xml:space="preserve">~2,96 M ₪ injectés / ~3,43 M ₪ avec prêts</t>
  </si>
  <si>
    <t xml:space="preserve">Pour mémoire : créditeur « associés » au bilan 31/12/25</t>
  </si>
  <si>
    <t xml:space="preserve">Cohérent avec le registre (le registre court jusqu'en 2026)</t>
  </si>
  <si>
    <t xml:space="preserve">CE QUE ÇA SIGNIFIE</t>
  </si>
  <si>
    <t xml:space="preserve">•  La société ne s'autofinance PAS. Sur 2024-2026, les 3 associés ont injecté ~2,96 M ₪ de cash personnel pour la maintenir à flot.</t>
  </si>
  <si>
    <t xml:space="preserve">•  Une part majeure des apports = LIQUIDATION D'OR personnel (« זהב למזרחי / ללאומי ») reversé aux banques. C'est un signal de tension extrême.</t>
  </si>
  <si>
    <t xml:space="preserve">•  Les flux sont continus et récents (jusqu'en avril 2026) : « העברה למזרחי », « פרעון ממזרחי 85 000 » → le besoin de financement ne se tarit pas.</t>
  </si>
  <si>
    <t xml:space="preserve">•  Ces 2,87 M ₪ sont des QUASI-FONDS PROPRES de fait : c'est la seule couche qui empêche les fonds propres réels de plomber le bilan.</t>
  </si>
  <si>
    <t xml:space="preserve">•  Pour un investisseur : toute opération doit traiter ces comptes courants (conversion en capital ou subordination ferme), sinon ils restent une dette prioritaire qui siphonne le cash.</t>
  </si>
  <si>
    <t xml:space="preserve">RATIOS FINANCIERS vs BENCHMARK SECTORIEL</t>
  </si>
  <si>
    <t xml:space="preserve">Base : états 31/12/2025. Benchmarks : NYU Stern apparel, RetailDogma, Eagle Rock CFO (2026). 🔴 alerte / 🟠 vigilance / 🟢 sain.</t>
  </si>
  <si>
    <t xml:space="preserve">LIQUIDITÉ</t>
  </si>
  <si>
    <t xml:space="preserve">Ratio</t>
  </si>
  <si>
    <t xml:space="preserve">Valeur</t>
  </si>
  <si>
    <t xml:space="preserve">Liquidité générale (current ratio)</t>
  </si>
  <si>
    <t xml:space="preserve">&gt; 1,2</t>
  </si>
  <si>
    <t xml:space="preserve">🔴</t>
  </si>
  <si>
    <t xml:space="preserve">Fonds de roulement négatif</t>
  </si>
  <si>
    <t xml:space="preserve">Liquidité réduite (quick ratio)</t>
  </si>
  <si>
    <t xml:space="preserve">&gt; 1,0</t>
  </si>
  <si>
    <t xml:space="preserve">Crise : actifs liquides couvrent 16% du CT</t>
  </si>
  <si>
    <t xml:space="preserve">Liquidité immédiate (cash ratio)</t>
  </si>
  <si>
    <t xml:space="preserve">&gt; 0,2</t>
  </si>
  <si>
    <t xml:space="preserve">Trésorerie quasi nulle</t>
  </si>
  <si>
    <t xml:space="preserve">Fonds de roulement (₪)</t>
  </si>
  <si>
    <t xml:space="preserve">&gt; 0</t>
  </si>
  <si>
    <t xml:space="preserve">Négatif de 1,0 M ₪</t>
  </si>
  <si>
    <t xml:space="preserve">SOLVABILITÉ / STRUCTURE</t>
  </si>
  <si>
    <t xml:space="preserve">Autonomie financière (FP / actif)</t>
  </si>
  <si>
    <t xml:space="preserve">&gt; 30%</t>
  </si>
  <si>
    <t xml:space="preserve">Fonds propres = 2,3% du bilan</t>
  </si>
  <si>
    <t xml:space="preserve">Dette bancaire / fonds propres</t>
  </si>
  <si>
    <t xml:space="preserve">&lt; 2,0x</t>
  </si>
  <si>
    <t xml:space="preserve">Levier ~20x (extrême)</t>
  </si>
  <si>
    <t xml:space="preserve">(Dette banc.+CC associés)/FP</t>
  </si>
  <si>
    <t xml:space="preserve">34x si on inclut les associés</t>
  </si>
  <si>
    <t xml:space="preserve">Couverture des intérêts (EBIT/frais fin.)</t>
  </si>
  <si>
    <t xml:space="preserve">&gt; 3,0x</t>
  </si>
  <si>
    <t xml:space="preserve">🟠</t>
  </si>
  <si>
    <t xml:space="preserve">OK en apparence, mais frais financiers sous-évalués</t>
  </si>
  <si>
    <t xml:space="preserve">RENTABILITÉ</t>
  </si>
  <si>
    <t xml:space="preserve">50–65%</t>
  </si>
  <si>
    <t xml:space="preserve">🟢</t>
  </si>
  <si>
    <t xml:space="preserve">Saine</t>
  </si>
  <si>
    <t xml:space="preserve">~10,8%</t>
  </si>
  <si>
    <t xml:space="preserve">Faible</t>
  </si>
  <si>
    <t xml:space="preserve">Marge nette (publiée)</t>
  </si>
  <si>
    <t xml:space="preserve">~3,9% (moy.)</t>
  </si>
  <si>
    <t xml:space="preserve">Sous la moyenne ET surévaluée</t>
  </si>
  <si>
    <t xml:space="preserve">Marge nette (retraitée, après amort.)</t>
  </si>
  <si>
    <t xml:space="preserve">8–15% (bon)</t>
  </si>
  <si>
    <t xml:space="preserve">≈ nulle / négative après amortissement</t>
  </si>
  <si>
    <t xml:space="preserve">EFFICACITÉ / GESTION</t>
  </si>
  <si>
    <t xml:space="preserve">5–7x</t>
  </si>
  <si>
    <t xml:space="preserve">Très lente : cash piégé</t>
  </si>
  <si>
    <t xml:space="preserve">Délai de rotation des stocks (jours)</t>
  </si>
  <si>
    <t xml:space="preserve">52–73 j</t>
  </si>
  <si>
    <t xml:space="preserve">~160 jours</t>
  </si>
  <si>
    <t xml:space="preserve">Délai clients (DSO, jours)</t>
  </si>
  <si>
    <t xml:space="preserve">30–45 j</t>
  </si>
  <si>
    <t xml:space="preserve">~55 jours</t>
  </si>
  <si>
    <t xml:space="preserve">Croissance du CA 2024→2025</t>
  </si>
  <si>
    <t xml:space="preserve">2–5% (mûr)</t>
  </si>
  <si>
    <t xml:space="preserve">+81% : forte croissance réelle</t>
  </si>
  <si>
    <t xml:space="preserve">SYNTHÈSE RATIOS : profil d'une entreprise en HYPER-CROISSANCE mais SOUS-CAPITALISÉE et ILLIQUIDE. La rentabilité brute est bonne, mais tout le reste (liquidité, solvabilité, rotation) est en zone rouge. C'est le profil classique d'une société qui « croît jusqu'à la mort » (growth-to-bankruptcy) si le financement n'est pas restructuré.</t>
  </si>
  <si>
    <t xml:space="preserve">SCÉNARIOS 2026 &amp; CADRE DE VALORISATION / RECAP</t>
  </si>
  <si>
    <t xml:space="preserve">Cellules BLEUES = hypothèses modifiables. Le reste se recalcule. 4 scénarios : Bear / Base / Bull / Recapitalisation.</t>
  </si>
  <si>
    <t xml:space="preserve">HYPOTHÈSES (modifiez les cellules bleues)</t>
  </si>
  <si>
    <t xml:space="preserve">Hypothèse 2026</t>
  </si>
  <si>
    <t xml:space="preserve">Bear</t>
  </si>
  <si>
    <t xml:space="preserve">Base</t>
  </si>
  <si>
    <t xml:space="preserve">Bull</t>
  </si>
  <si>
    <t xml:space="preserve">Source / logique</t>
  </si>
  <si>
    <t xml:space="preserve">Croissance CA vs 2025</t>
  </si>
  <si>
    <t xml:space="preserve">YTD 2026 réel +58% (mais dopé par mars). Bear = mars non reproduit</t>
  </si>
  <si>
    <t xml:space="preserve">Historique 57% ; pression import/FX en bear</t>
  </si>
  <si>
    <t xml:space="preserve">Charges d'exploitation / CA</t>
  </si>
  <si>
    <t xml:space="preserve">2025 ≈ 52% (vente+G&amp;A). Levier opérationnel en bull</t>
  </si>
  <si>
    <t xml:space="preserve">Amortissement (₪)</t>
  </si>
  <si>
    <t xml:space="preserve">Économique, à constater</t>
  </si>
  <si>
    <t xml:space="preserve">Charges financières (₪)</t>
  </si>
  <si>
    <t xml:space="preserve">Dette ~3,3 M ₪ + pénalités 14,85% sur arriérés</t>
  </si>
  <si>
    <t xml:space="preserve">COMPTE DE RÉSULTAT PROJETÉ 2026 (₪)</t>
  </si>
  <si>
    <t xml:space="preserve">Charges d'exploitation</t>
  </si>
  <si>
    <t xml:space="preserve">Amortissement</t>
  </si>
  <si>
    <t xml:space="preserve">Résultat avant impôt</t>
  </si>
  <si>
    <t xml:space="preserve">Impôt (23%)</t>
  </si>
  <si>
    <t xml:space="preserve">VALORISATION &amp; ENTRÉE INVESTISSEUR</t>
  </si>
  <si>
    <t xml:space="preserve">Paramètre</t>
  </si>
  <si>
    <t xml:space="preserve">EBITDA proxy (EBIT + amort.)</t>
  </si>
  <si>
    <t xml:space="preserve">Multiple EV/EBITDA (détail distressed)</t>
  </si>
  <si>
    <t xml:space="preserve">3–5x pour petit détail textile sous tension</t>
  </si>
  <si>
    <t xml:space="preserve">Valeur d'entreprise (EV)</t>
  </si>
  <si>
    <t xml:space="preserve">Dette bancaire nette (mi-2026)</t>
  </si>
  <si>
    <t xml:space="preserve">Onglet Dette_bancaire</t>
  </si>
  <si>
    <t xml:space="preserve">VALEUR DES FONDS PROPRES (avant CC associés)</t>
  </si>
  <si>
    <t xml:space="preserve">Comptes courants associés (rang prioritaire si non subordonnés)</t>
  </si>
  <si>
    <t xml:space="preserve">Valeur résiduelle equity APRÈS associés</t>
  </si>
  <si>
    <t xml:space="preserve">LECTURE DES SCÉNARIOS (sur les projections 2026) :
• Bear : valeur des fonds propres NÉGATIVE — l'EV ne couvre même pas la dette bancaire.
• Base : à peine positive au niveau EV vs dette bancaire (~0,1 M ₪), mais TRÈS négative (-2,7 M ₪) une fois les comptes courants associés intégrés.
• Bull seul laisse une valeur résiduelle à l'actionnaire APRÈS associés (~2,0 M ₪), au prix de +55% de croissance ET d'un levier opérationnel parfait.
• Sur les chiffres RÉELS 2025 (EBITDA 385 k ₪, EV ~1,5 M &lt; dette 3,2 M), l'equity vaut ZÉRO aujourd'hui. La valeur se crée par la RECAPITALISATION, pas par le rachat des parts.</t>
  </si>
  <si>
    <t xml:space="preserve">SCÉNARIO 4 — RECAPITALISATION (la seule structure rationnelle)</t>
  </si>
  <si>
    <t xml:space="preserve">  1. Injection de fonds propres frais 2–3 M ₪ (investisseur) → apurement des arriérés Leumi + reconstitution du fonds de roulement.</t>
  </si>
  <si>
    <t xml:space="preserve">  2. Conversion en capital OU subordination ferme des 2,87 M ₪ de comptes courants associés → assainit le bilan, aligne les associés.</t>
  </si>
  <si>
    <t xml:space="preserve">  3. Restructuration de la dette bancaire : rééchelonnement Leumi/Mizrahi, sortie des lignes en défaut, baisse du coût moyen.</t>
  </si>
  <si>
    <t xml:space="preserve">  4. Comptabilisation d'un amortissement normal + AUDIT complet + INVENTAIRE PHYSIQUE (condition suspensive).</t>
  </si>
  <si>
    <t xml:space="preserve">  5. Cible post-recap : CA 10–12 M ₪, marge nette 5%, EBITDA 0,7–0,9 M ₪ → à 5x, EV 3,5–4,5 M ₪ : l'equity redevient porteur de valeur.</t>
  </si>
  <si>
    <t xml:space="preserve">  Prix d'entrée raisonnable sur les PARTS aujourd'hui : symbolique (≈ 0), la valeur se crée par l'apport et la restructuration, pas par le rachat du passé.</t>
  </si>
  <si>
    <t xml:space="preserve">SOURCES, HYPOTHÈSES &amp; LIMITES</t>
  </si>
  <si>
    <t xml:space="preserve">DOCUMENTS UTILISÉS</t>
  </si>
  <si>
    <t xml:space="preserve">Document</t>
  </si>
  <si>
    <t xml:space="preserve">Date / période</t>
  </si>
  <si>
    <t xml:space="preserve">Usage</t>
  </si>
  <si>
    <t xml:space="preserve">דוח לא מבוקר חתום (états financiers signés)</t>
  </si>
  <si>
    <t xml:space="preserve">31/12/2025</t>
  </si>
  <si>
    <t xml:space="preserve">Bilan, compte de résultat, notes 3-11. NON audité</t>
  </si>
  <si>
    <t xml:space="preserve">מאזן בוחן (balance générale)</t>
  </si>
  <si>
    <t xml:space="preserve">exercice 2024</t>
  </si>
  <si>
    <t xml:space="preserve">CA 2024, structure des comptes, détail postes</t>
  </si>
  <si>
    <t xml:space="preserve">דוחות מע"מ ESNA (déclarations TVA)</t>
  </si>
  <si>
    <t xml:space="preserve">2025 &amp; 2026 (jan-avr)</t>
  </si>
  <si>
    <t xml:space="preserve">Confirmation du CA mensuel, saisonnalité</t>
  </si>
  <si>
    <t xml:space="preserve">ריכוז יתרות לאומי</t>
  </si>
  <si>
    <t xml:space="preserve">14/06/2026</t>
  </si>
  <si>
    <t xml:space="preserve">Soldes Leumi (découvert, cartes, prêts)</t>
  </si>
  <si>
    <t xml:space="preserve">ריכוז הלוואות לאומי</t>
  </si>
  <si>
    <t xml:space="preserve">Détail 10 prêts + 11 crédits en défaut 14,85%</t>
  </si>
  <si>
    <t xml:space="preserve">אישור יתרה מזרחי</t>
  </si>
  <si>
    <t xml:space="preserve">31/05/2026</t>
  </si>
  <si>
    <t xml:space="preserve">Soldes Mizrahi (import, ניידת, escompte…)</t>
  </si>
  <si>
    <t xml:space="preserve">דיווחי ביטוח לאומי (DAS)</t>
  </si>
  <si>
    <t xml:space="preserve">2024-2026</t>
  </si>
  <si>
    <t xml:space="preserve">Effectifs (~30→42), masse salariale, conformité</t>
  </si>
  <si>
    <t xml:space="preserve">הפקדות שותפים (apports associés)</t>
  </si>
  <si>
    <t xml:space="preserve">2023-2026</t>
  </si>
  <si>
    <t xml:space="preserve">Comptes courants, financement par liquidation d'or</t>
  </si>
  <si>
    <t xml:space="preserve">DONNÉES PUBLIQUES CONFIRMÉES</t>
  </si>
  <si>
    <t xml:space="preserve">• TVA Israël = 18% depuis 01/01/2025, maintenue à 18% en 2026 (PwC, Jerusalem Post, Trading Economics). Les déclarations à 18% sont authentiques.</t>
  </si>
  <si>
    <t xml:space="preserve">• Impôt sur les sociétés Israël = 23% en 2025 et 2026 (PwC, Raveh-Ravid). Taux d'imposition effectif KB 2025 = 23% : cohérent.</t>
  </si>
  <si>
    <t xml:space="preserve">• Benchmarks textile : marge brute spécialisé 50-65% ; marge nette moyenne apparel ~3,9% (NYU Stern 01/2026) ; rotation stock specialty 5-7x ; pré-impôt détail spécialisé ~10,8% (RetailDogma).</t>
  </si>
  <si>
    <t xml:space="preserve">LIMITES &amp; RÉSERVES (à lire absolument)</t>
  </si>
  <si>
    <t xml:space="preserve">⚠ États 2025 NON AUDITÉS (mention לא מבוקר, signature dirigeants seuls). Aucun tiers indépendant n'a validé ces chiffres.</t>
  </si>
  <si>
    <t xml:space="preserve">⚠ Détail prêt-par-prêt Mizrahi indisponible (le .htm fourni n'est qu'un cadre Excel-web sans données) : seuls les soldes agrégés sont exploités.</t>
  </si>
  <si>
    <t xml:space="preserve">⚠ Réconciliation stock / coût des ventes non bouclée (~1,2 M ₪ d'écart). Un inventaire physique est indispensable avant toute transaction.</t>
  </si>
  <si>
    <t xml:space="preserve">⚠ Les retraitements (amortissement, goodwill, décotes stock/débiteurs) sont des estimations PRUDENTES de l'analyste, pas des chiffres comptables certifiés.</t>
  </si>
  <si>
    <t xml:space="preserve">⚠ Analyse non contractuelle, à but d'aide à la décision. Ne remplace pas une due diligence comptable, fiscale et juridique formelle par un cabinet mandaté.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</si>
</sst>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;\(#,##0\);\-"/>
    <numFmt numFmtId="166" formatCode="0.0%;\(0.0%\);\-"/>
    <numFmt numFmtId="167" formatCode="0.00"/>
    <numFmt numFmtId="168" formatCode="0.0\x"/>
    <numFmt numFmtId="169" formatCode="0"/>
  </numFmts>
  <fonts count="3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9"/>
      <color rgb="FF1F3864"/>
      <name val="Arial"/>
      <family val="0"/>
      <charset val="1"/>
    </font>
    <font>
      <i val="true"/>
      <sz val="8"/>
      <color rgb="FF80808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C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sz val="10"/>
      <color rgb="FF000000"/>
      <name val="Arial"/>
      <family val="0"/>
      <charset val="1"/>
    </font>
    <font>
      <sz val="9"/>
      <color rgb="FF595959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2"/>
      <color rgb="FFC00000"/>
      <name val="Arial"/>
      <family val="0"/>
      <charset val="1"/>
    </font>
    <font>
      <sz val="9"/>
      <color rgb="FF375623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8"/>
      <color rgb="FF595959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9"/>
      <color rgb="FFBF8F00"/>
      <name val="Arial"/>
      <family val="0"/>
      <charset val="1"/>
    </font>
    <font>
      <sz val="9"/>
      <color rgb="FFBF8F00"/>
      <name val="Arial"/>
      <family val="0"/>
      <charset val="1"/>
    </font>
    <font>
      <b val="true"/>
      <sz val="9"/>
      <color rgb="FFC00000"/>
      <name val="Arial"/>
      <family val="0"/>
      <charset val="1"/>
    </font>
    <font>
      <b val="true"/>
      <sz val="9"/>
      <color rgb="FF1F3864"/>
      <name val="Arial"/>
      <family val="0"/>
      <charset val="1"/>
    </font>
    <font>
      <b val="true"/>
      <sz val="9"/>
      <color rgb="FF375623"/>
      <name val="Arial"/>
      <family val="0"/>
      <charset val="1"/>
    </font>
    <font>
      <sz val="8"/>
      <color rgb="FF375623"/>
      <name val="Arial"/>
      <family val="0"/>
      <charset val="1"/>
    </font>
    <font>
      <sz val="8"/>
      <color rgb="FFC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C00000"/>
      <name val="Arial"/>
      <family val="0"/>
      <charset val="1"/>
    </font>
    <font>
      <sz val="10"/>
      <color rgb="FF375623"/>
      <name val="Arial"/>
      <family val="0"/>
      <charset val="1"/>
    </font>
    <font>
      <sz val="10"/>
      <color rgb="FF1F3864"/>
      <name val="Arial"/>
      <family val="0"/>
      <charset val="1"/>
    </font>
    <font>
      <sz val="11"/>
      <color rgb="FF000000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C00000"/>
        <bgColor rgb="FF800000"/>
      </patternFill>
    </fill>
    <fill>
      <patternFill patternType="solid">
        <fgColor rgb="FFFCE4E4"/>
        <bgColor rgb="FFF2F2F2"/>
      </patternFill>
    </fill>
    <fill>
      <patternFill patternType="solid">
        <fgColor rgb="FFC4A265"/>
        <bgColor rgb="FFBF8F00"/>
      </patternFill>
    </fill>
    <fill>
      <patternFill patternType="solid">
        <fgColor rgb="FF375623"/>
        <bgColor rgb="FF595959"/>
      </patternFill>
    </fill>
    <fill>
      <patternFill patternType="solid">
        <fgColor rgb="FFD9E1F2"/>
        <bgColor rgb="FFF2F2F2"/>
      </patternFill>
    </fill>
    <fill>
      <patternFill patternType="solid">
        <fgColor rgb="FFF2F2F2"/>
        <bgColor rgb="FFFCE4E4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7" fillId="3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8" fillId="4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5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7" fillId="6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0" fillId="7" borderId="0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4" fontId="10" fillId="8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9" fillId="8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18" fillId="8" borderId="1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6" fontId="24" fillId="8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8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7" fillId="8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8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4" fontId="28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1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4" fontId="3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3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28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4" fontId="3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9" fillId="8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E4E4"/>
      <rgbColor rgb="FF3366FF"/>
      <rgbColor rgb="FF33CCCC"/>
      <rgbColor rgb="FF99CC00"/>
      <rgbColor rgb="FFFFCC00"/>
      <rgbColor rgb="FFBF8F00"/>
      <rgbColor rgb="FFFF6600"/>
      <rgbColor rgb="FF595959"/>
      <rgbColor rgb="FFC4A265"/>
      <rgbColor rgb="FF1F3864"/>
      <rgbColor rgb="FF339966"/>
      <rgbColor rgb="FF003300"/>
      <rgbColor rgb="FF333300"/>
      <rgbColor rgb="FF9933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4"/>
    <col collapsed="false" customWidth="true" hidden="false" outlineLevel="0" max="4" min="2" style="1" width="16"/>
    <col collapsed="false" customWidth="true" hidden="false" outlineLevel="0" max="5" min="5" style="1" width="3"/>
    <col collapsed="false" customWidth="true" hidden="false" outlineLevel="0" max="6" min="6" style="1" width="30"/>
    <col collapsed="false" customWidth="true" hidden="false" outlineLevel="0" max="7" min="7" style="1" width="18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5" hidden="false" customHeight="true" outlineLevel="0" collapsed="false">
      <c r="A3" s="4" t="s">
        <v>2</v>
      </c>
      <c r="B3" s="4"/>
      <c r="C3" s="4"/>
      <c r="D3" s="4"/>
      <c r="E3" s="4"/>
      <c r="F3" s="4"/>
      <c r="G3" s="4"/>
    </row>
    <row r="5" customFormat="false" ht="19.5" hidden="false" customHeight="true" outlineLevel="0" collapsed="false">
      <c r="A5" s="5" t="s">
        <v>3</v>
      </c>
      <c r="B5" s="5"/>
      <c r="C5" s="5"/>
      <c r="D5" s="5"/>
      <c r="E5" s="5"/>
      <c r="F5" s="5"/>
      <c r="G5" s="5"/>
    </row>
    <row r="6" customFormat="false" ht="19.5" hidden="false" customHeight="true" outlineLevel="0" collapsed="false">
      <c r="A6" s="6" t="s">
        <v>4</v>
      </c>
      <c r="B6" s="6"/>
      <c r="C6" s="6"/>
      <c r="D6" s="6"/>
      <c r="E6" s="6"/>
      <c r="F6" s="6"/>
      <c r="G6" s="6"/>
    </row>
    <row r="7" customFormat="false" ht="19.5" hidden="false" customHeight="true" outlineLevel="0" collapsed="false">
      <c r="A7" s="6"/>
      <c r="B7" s="6"/>
      <c r="C7" s="6"/>
      <c r="D7" s="6"/>
      <c r="E7" s="6"/>
      <c r="F7" s="6"/>
      <c r="G7" s="6"/>
    </row>
    <row r="8" customFormat="false" ht="19.5" hidden="false" customHeight="true" outlineLevel="0" collapsed="false">
      <c r="A8" s="6"/>
      <c r="B8" s="6"/>
      <c r="C8" s="6"/>
      <c r="D8" s="6"/>
      <c r="E8" s="6"/>
      <c r="F8" s="6"/>
      <c r="G8" s="6"/>
    </row>
    <row r="10" customFormat="false" ht="19.5" hidden="false" customHeight="true" outlineLevel="0" collapsed="false">
      <c r="A10" s="7" t="s">
        <v>5</v>
      </c>
      <c r="B10" s="7"/>
      <c r="C10" s="7"/>
      <c r="D10" s="7"/>
      <c r="E10" s="7"/>
      <c r="F10" s="7"/>
      <c r="G10" s="7"/>
    </row>
    <row r="11" customFormat="false" ht="15" hidden="false" customHeight="true" outlineLevel="0" collapsed="false">
      <c r="A11" s="8" t="s">
        <v>6</v>
      </c>
      <c r="B11" s="8" t="s">
        <v>7</v>
      </c>
      <c r="C11" s="8" t="s">
        <v>8</v>
      </c>
      <c r="D11" s="8" t="s">
        <v>9</v>
      </c>
      <c r="E11" s="8"/>
      <c r="F11" s="8"/>
      <c r="G11" s="8"/>
    </row>
    <row r="12" customFormat="false" ht="15" hidden="false" customHeight="true" outlineLevel="0" collapsed="false">
      <c r="A12" s="9" t="s">
        <v>10</v>
      </c>
      <c r="B12" s="10" t="s">
        <v>11</v>
      </c>
      <c r="C12" s="11" t="s">
        <v>12</v>
      </c>
      <c r="D12" s="12" t="s">
        <v>13</v>
      </c>
      <c r="E12" s="12"/>
      <c r="F12" s="12"/>
      <c r="G12" s="12"/>
    </row>
    <row r="13" customFormat="false" ht="15" hidden="false" customHeight="true" outlineLevel="0" collapsed="false">
      <c r="A13" s="9" t="s">
        <v>14</v>
      </c>
      <c r="B13" s="10" t="s">
        <v>15</v>
      </c>
      <c r="C13" s="11" t="s">
        <v>16</v>
      </c>
      <c r="D13" s="12" t="s">
        <v>17</v>
      </c>
      <c r="E13" s="12"/>
      <c r="F13" s="12"/>
      <c r="G13" s="12"/>
    </row>
    <row r="14" customFormat="false" ht="15" hidden="false" customHeight="true" outlineLevel="0" collapsed="false">
      <c r="A14" s="9" t="s">
        <v>18</v>
      </c>
      <c r="B14" s="10" t="s">
        <v>19</v>
      </c>
      <c r="C14" s="11" t="s">
        <v>20</v>
      </c>
      <c r="D14" s="12" t="s">
        <v>21</v>
      </c>
      <c r="E14" s="12"/>
      <c r="F14" s="12"/>
      <c r="G14" s="12"/>
    </row>
    <row r="15" customFormat="false" ht="15" hidden="false" customHeight="true" outlineLevel="0" collapsed="false">
      <c r="A15" s="9" t="s">
        <v>22</v>
      </c>
      <c r="B15" s="10" t="s">
        <v>23</v>
      </c>
      <c r="C15" s="11" t="s">
        <v>24</v>
      </c>
      <c r="D15" s="12" t="s">
        <v>25</v>
      </c>
      <c r="E15" s="12"/>
      <c r="F15" s="12"/>
      <c r="G15" s="12"/>
    </row>
    <row r="16" customFormat="false" ht="15" hidden="false" customHeight="true" outlineLevel="0" collapsed="false">
      <c r="A16" s="9" t="s">
        <v>26</v>
      </c>
      <c r="B16" s="10" t="s">
        <v>27</v>
      </c>
      <c r="C16" s="11" t="s">
        <v>28</v>
      </c>
      <c r="D16" s="12" t="s">
        <v>29</v>
      </c>
      <c r="E16" s="12"/>
      <c r="F16" s="12"/>
      <c r="G16" s="12"/>
    </row>
    <row r="17" customFormat="false" ht="15" hidden="false" customHeight="true" outlineLevel="0" collapsed="false">
      <c r="A17" s="9" t="s">
        <v>30</v>
      </c>
      <c r="B17" s="10" t="s">
        <v>31</v>
      </c>
      <c r="C17" s="11" t="s">
        <v>32</v>
      </c>
      <c r="D17" s="12" t="s">
        <v>33</v>
      </c>
      <c r="E17" s="12"/>
      <c r="F17" s="12"/>
      <c r="G17" s="12"/>
    </row>
    <row r="18" customFormat="false" ht="15" hidden="false" customHeight="true" outlineLevel="0" collapsed="false">
      <c r="A18" s="9" t="s">
        <v>34</v>
      </c>
      <c r="B18" s="10" t="s">
        <v>35</v>
      </c>
      <c r="C18" s="11" t="s">
        <v>36</v>
      </c>
      <c r="D18" s="12" t="s">
        <v>37</v>
      </c>
      <c r="E18" s="12"/>
      <c r="F18" s="12"/>
      <c r="G18" s="12"/>
    </row>
    <row r="19" customFormat="false" ht="15" hidden="false" customHeight="true" outlineLevel="0" collapsed="false">
      <c r="A19" s="9" t="s">
        <v>38</v>
      </c>
      <c r="B19" s="10" t="s">
        <v>39</v>
      </c>
      <c r="C19" s="11" t="s">
        <v>40</v>
      </c>
      <c r="D19" s="12" t="s">
        <v>41</v>
      </c>
      <c r="E19" s="12"/>
      <c r="F19" s="12"/>
      <c r="G19" s="12"/>
    </row>
    <row r="20" customFormat="false" ht="15" hidden="false" customHeight="true" outlineLevel="0" collapsed="false">
      <c r="A20" s="9" t="s">
        <v>42</v>
      </c>
      <c r="B20" s="10" t="s">
        <v>43</v>
      </c>
      <c r="C20" s="11" t="s">
        <v>44</v>
      </c>
      <c r="D20" s="12" t="s">
        <v>45</v>
      </c>
      <c r="E20" s="12"/>
      <c r="F20" s="12"/>
      <c r="G20" s="12"/>
    </row>
    <row r="22" customFormat="false" ht="19.5" hidden="false" customHeight="true" outlineLevel="0" collapsed="false">
      <c r="A22" s="5" t="s">
        <v>46</v>
      </c>
      <c r="B22" s="5"/>
      <c r="C22" s="5"/>
      <c r="D22" s="5"/>
      <c r="E22" s="5"/>
      <c r="F22" s="5"/>
      <c r="G22" s="5"/>
    </row>
    <row r="23" customFormat="false" ht="45.75" hidden="false" customHeight="true" outlineLevel="0" collapsed="false">
      <c r="A23" s="13" t="s">
        <v>47</v>
      </c>
      <c r="B23" s="14" t="s">
        <v>48</v>
      </c>
      <c r="C23" s="14"/>
      <c r="D23" s="15" t="s">
        <v>49</v>
      </c>
      <c r="E23" s="15"/>
      <c r="F23" s="15"/>
      <c r="G23" s="15"/>
    </row>
    <row r="24" customFormat="false" ht="45.75" hidden="false" customHeight="true" outlineLevel="0" collapsed="false">
      <c r="A24" s="13" t="s">
        <v>50</v>
      </c>
      <c r="B24" s="14" t="s">
        <v>51</v>
      </c>
      <c r="C24" s="14"/>
      <c r="D24" s="15" t="s">
        <v>52</v>
      </c>
      <c r="E24" s="15"/>
      <c r="F24" s="15"/>
      <c r="G24" s="15"/>
    </row>
    <row r="25" customFormat="false" ht="45.75" hidden="false" customHeight="true" outlineLevel="0" collapsed="false">
      <c r="A25" s="13" t="s">
        <v>53</v>
      </c>
      <c r="B25" s="14" t="s">
        <v>54</v>
      </c>
      <c r="C25" s="14"/>
      <c r="D25" s="15" t="s">
        <v>55</v>
      </c>
      <c r="E25" s="15"/>
      <c r="F25" s="15"/>
      <c r="G25" s="15"/>
    </row>
    <row r="26" customFormat="false" ht="45.75" hidden="false" customHeight="true" outlineLevel="0" collapsed="false">
      <c r="A26" s="13" t="s">
        <v>56</v>
      </c>
      <c r="B26" s="14" t="s">
        <v>57</v>
      </c>
      <c r="C26" s="14"/>
      <c r="D26" s="15" t="s">
        <v>58</v>
      </c>
      <c r="E26" s="15"/>
      <c r="F26" s="15"/>
      <c r="G26" s="15"/>
    </row>
    <row r="27" customFormat="false" ht="45.75" hidden="false" customHeight="true" outlineLevel="0" collapsed="false">
      <c r="A27" s="13" t="s">
        <v>59</v>
      </c>
      <c r="B27" s="14" t="s">
        <v>60</v>
      </c>
      <c r="C27" s="14"/>
      <c r="D27" s="15" t="s">
        <v>61</v>
      </c>
      <c r="E27" s="15"/>
      <c r="F27" s="15"/>
      <c r="G27" s="15"/>
    </row>
    <row r="28" customFormat="false" ht="45.75" hidden="false" customHeight="true" outlineLevel="0" collapsed="false">
      <c r="A28" s="13" t="s">
        <v>62</v>
      </c>
      <c r="B28" s="14" t="s">
        <v>63</v>
      </c>
      <c r="C28" s="14"/>
      <c r="D28" s="15" t="s">
        <v>64</v>
      </c>
      <c r="E28" s="15"/>
      <c r="F28" s="15"/>
      <c r="G28" s="15"/>
    </row>
    <row r="29" customFormat="false" ht="45.75" hidden="false" customHeight="true" outlineLevel="0" collapsed="false">
      <c r="A29" s="13" t="s">
        <v>65</v>
      </c>
      <c r="B29" s="14" t="s">
        <v>66</v>
      </c>
      <c r="C29" s="14"/>
      <c r="D29" s="15" t="s">
        <v>67</v>
      </c>
      <c r="E29" s="15"/>
      <c r="F29" s="15"/>
      <c r="G29" s="15"/>
    </row>
    <row r="31" customFormat="false" ht="19.5" hidden="false" customHeight="true" outlineLevel="0" collapsed="false">
      <c r="A31" s="16" t="s">
        <v>68</v>
      </c>
      <c r="B31" s="16"/>
      <c r="C31" s="16"/>
      <c r="D31" s="16"/>
      <c r="E31" s="16"/>
      <c r="F31" s="16"/>
      <c r="G31" s="16"/>
    </row>
    <row r="32" customFormat="false" ht="15" hidden="false" customHeight="true" outlineLevel="0" collapsed="false">
      <c r="A32" s="17" t="s">
        <v>69</v>
      </c>
      <c r="B32" s="17"/>
      <c r="C32" s="17"/>
      <c r="D32" s="17"/>
      <c r="E32" s="17"/>
      <c r="F32" s="17"/>
      <c r="G32" s="17"/>
    </row>
    <row r="33" customFormat="false" ht="15" hidden="false" customHeight="true" outlineLevel="0" collapsed="false">
      <c r="A33" s="17" t="s">
        <v>70</v>
      </c>
      <c r="B33" s="17"/>
      <c r="C33" s="17"/>
      <c r="D33" s="17"/>
      <c r="E33" s="17"/>
      <c r="F33" s="17"/>
      <c r="G33" s="17"/>
    </row>
    <row r="34" customFormat="false" ht="15" hidden="false" customHeight="true" outlineLevel="0" collapsed="false">
      <c r="A34" s="17" t="s">
        <v>71</v>
      </c>
      <c r="B34" s="17"/>
      <c r="C34" s="17"/>
      <c r="D34" s="17"/>
      <c r="E34" s="17"/>
      <c r="F34" s="17"/>
      <c r="G34" s="17"/>
    </row>
    <row r="35" customFormat="false" ht="15" hidden="false" customHeight="true" outlineLevel="0" collapsed="false">
      <c r="A35" s="17" t="s">
        <v>72</v>
      </c>
      <c r="B35" s="17"/>
      <c r="C35" s="17"/>
      <c r="D35" s="17"/>
      <c r="E35" s="17"/>
      <c r="F35" s="17"/>
      <c r="G35" s="17"/>
    </row>
    <row r="36" customFormat="false" ht="15" hidden="false" customHeight="true" outlineLevel="0" collapsed="false">
      <c r="A36" s="17" t="s">
        <v>73</v>
      </c>
      <c r="B36" s="17"/>
      <c r="C36" s="17"/>
      <c r="D36" s="17"/>
      <c r="E36" s="17"/>
      <c r="F36" s="17"/>
      <c r="G36" s="17"/>
    </row>
    <row r="38" customFormat="false" ht="19.5" hidden="false" customHeight="true" outlineLevel="0" collapsed="false">
      <c r="A38" s="18" t="s">
        <v>74</v>
      </c>
      <c r="B38" s="18"/>
      <c r="C38" s="18"/>
      <c r="D38" s="18"/>
      <c r="E38" s="18"/>
      <c r="F38" s="18"/>
      <c r="G38" s="18"/>
    </row>
    <row r="39" customFormat="false" ht="18" hidden="false" customHeight="true" outlineLevel="0" collapsed="false">
      <c r="A39" s="19" t="s">
        <v>75</v>
      </c>
      <c r="B39" s="19"/>
      <c r="C39" s="19"/>
      <c r="D39" s="19"/>
      <c r="E39" s="19"/>
      <c r="F39" s="19"/>
      <c r="G39" s="19"/>
    </row>
    <row r="40" customFormat="false" ht="18" hidden="false" customHeight="true" outlineLevel="0" collapsed="false">
      <c r="A40" s="19"/>
      <c r="B40" s="19"/>
      <c r="C40" s="19"/>
      <c r="D40" s="19"/>
      <c r="E40" s="19"/>
      <c r="F40" s="19"/>
      <c r="G40" s="19"/>
    </row>
    <row r="41" customFormat="false" ht="18" hidden="false" customHeight="true" outlineLevel="0" collapsed="false">
      <c r="A41" s="19"/>
      <c r="B41" s="19"/>
      <c r="C41" s="19"/>
      <c r="D41" s="19"/>
      <c r="E41" s="19"/>
      <c r="F41" s="19"/>
      <c r="G41" s="19"/>
    </row>
    <row r="42" customFormat="false" ht="18" hidden="false" customHeight="true" outlineLevel="0" collapsed="false">
      <c r="A42" s="19"/>
      <c r="B42" s="19"/>
      <c r="C42" s="19"/>
      <c r="D42" s="19"/>
      <c r="E42" s="19"/>
      <c r="F42" s="19"/>
      <c r="G42" s="19"/>
    </row>
    <row r="43" customFormat="false" ht="18" hidden="false" customHeight="true" outlineLevel="0" collapsed="false">
      <c r="A43" s="19"/>
      <c r="B43" s="19"/>
      <c r="C43" s="19"/>
      <c r="D43" s="19"/>
      <c r="E43" s="19"/>
      <c r="F43" s="19"/>
      <c r="G43" s="19"/>
    </row>
  </sheetData>
  <mergeCells count="39">
    <mergeCell ref="A1:G1"/>
    <mergeCell ref="A2:G2"/>
    <mergeCell ref="A3:G3"/>
    <mergeCell ref="A5:G5"/>
    <mergeCell ref="A6:G8"/>
    <mergeCell ref="A10:G10"/>
    <mergeCell ref="D11:G11"/>
    <mergeCell ref="D12:G12"/>
    <mergeCell ref="D13:G13"/>
    <mergeCell ref="D14:G14"/>
    <mergeCell ref="D15:G15"/>
    <mergeCell ref="D16:G16"/>
    <mergeCell ref="D17:G17"/>
    <mergeCell ref="D18:G18"/>
    <mergeCell ref="D19:G19"/>
    <mergeCell ref="D20:G20"/>
    <mergeCell ref="A22:G22"/>
    <mergeCell ref="B23:C23"/>
    <mergeCell ref="D23:G23"/>
    <mergeCell ref="B24:C24"/>
    <mergeCell ref="D24:G24"/>
    <mergeCell ref="B25:C25"/>
    <mergeCell ref="D25:G25"/>
    <mergeCell ref="B26:C26"/>
    <mergeCell ref="D26:G26"/>
    <mergeCell ref="B27:C27"/>
    <mergeCell ref="D27:G27"/>
    <mergeCell ref="B28:C28"/>
    <mergeCell ref="D28:G28"/>
    <mergeCell ref="B29:C29"/>
    <mergeCell ref="D29:G29"/>
    <mergeCell ref="A31:G31"/>
    <mergeCell ref="A32:G32"/>
    <mergeCell ref="A33:G33"/>
    <mergeCell ref="A34:G34"/>
    <mergeCell ref="A35:G35"/>
    <mergeCell ref="A36:G36"/>
    <mergeCell ref="A38:G38"/>
    <mergeCell ref="A39:G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4" min="2" style="1" width="16"/>
    <col collapsed="false" customWidth="true" hidden="false" outlineLevel="0" max="5" min="5" style="1" width="40"/>
  </cols>
  <sheetData>
    <row r="1" customFormat="false" ht="25.5" hidden="false" customHeight="true" outlineLevel="0" collapsed="false">
      <c r="A1" s="20" t="s">
        <v>76</v>
      </c>
      <c r="B1" s="20"/>
      <c r="C1" s="20"/>
      <c r="D1" s="20"/>
      <c r="E1" s="20"/>
    </row>
    <row r="2" customFormat="false" ht="15" hidden="false" customHeight="true" outlineLevel="0" collapsed="false">
      <c r="A2" s="3" t="s">
        <v>77</v>
      </c>
      <c r="B2" s="3"/>
      <c r="C2" s="3"/>
      <c r="D2" s="3"/>
      <c r="E2" s="3"/>
    </row>
    <row r="4" customFormat="false" ht="15" hidden="false" customHeight="true" outlineLevel="0" collapsed="false">
      <c r="A4" s="21" t="s">
        <v>78</v>
      </c>
      <c r="B4" s="21" t="s">
        <v>79</v>
      </c>
      <c r="C4" s="21" t="s">
        <v>80</v>
      </c>
      <c r="D4" s="21" t="s">
        <v>81</v>
      </c>
      <c r="E4" s="21" t="s">
        <v>82</v>
      </c>
    </row>
    <row r="5" customFormat="false" ht="18.75" hidden="false" customHeight="true" outlineLevel="0" collapsed="false">
      <c r="A5" s="7" t="s">
        <v>83</v>
      </c>
      <c r="B5" s="7"/>
      <c r="C5" s="7"/>
      <c r="D5" s="7"/>
      <c r="E5" s="7"/>
    </row>
    <row r="6" customFormat="false" ht="18.75" hidden="false" customHeight="true" outlineLevel="0" collapsed="false">
      <c r="A6" s="22" t="s">
        <v>84</v>
      </c>
      <c r="B6" s="23" t="n">
        <v>116199</v>
      </c>
      <c r="C6" s="24" t="n">
        <v>0</v>
      </c>
      <c r="D6" s="23" t="n">
        <f aca="false">B6+C6</f>
        <v>116199</v>
      </c>
      <c r="E6" s="25" t="s">
        <v>85</v>
      </c>
    </row>
    <row r="7" customFormat="false" ht="15" hidden="false" customHeight="true" outlineLevel="0" collapsed="false">
      <c r="A7" s="22" t="s">
        <v>86</v>
      </c>
      <c r="B7" s="23" t="n">
        <v>1208015</v>
      </c>
      <c r="C7" s="24" t="n">
        <v>0</v>
      </c>
      <c r="D7" s="23" t="n">
        <f aca="false">B7+C7</f>
        <v>1208015</v>
      </c>
      <c r="E7" s="25" t="s">
        <v>87</v>
      </c>
    </row>
    <row r="8" customFormat="false" ht="27.75" hidden="false" customHeight="true" outlineLevel="0" collapsed="false">
      <c r="A8" s="22" t="s">
        <v>88</v>
      </c>
      <c r="B8" s="23" t="n">
        <v>3460787</v>
      </c>
      <c r="C8" s="24" t="n">
        <v>-200000</v>
      </c>
      <c r="D8" s="23" t="n">
        <f aca="false">B8+C8</f>
        <v>3260787</v>
      </c>
      <c r="E8" s="25" t="s">
        <v>89</v>
      </c>
    </row>
    <row r="9" customFormat="false" ht="27.75" hidden="false" customHeight="true" outlineLevel="0" collapsed="false">
      <c r="A9" s="22" t="s">
        <v>90</v>
      </c>
      <c r="B9" s="23" t="n">
        <v>2274590</v>
      </c>
      <c r="C9" s="24" t="n">
        <v>-455000</v>
      </c>
      <c r="D9" s="23" t="n">
        <f aca="false">B9+C9</f>
        <v>1819590</v>
      </c>
      <c r="E9" s="25" t="s">
        <v>91</v>
      </c>
    </row>
    <row r="10" customFormat="false" ht="15" hidden="false" customHeight="true" outlineLevel="0" collapsed="false">
      <c r="A10" s="26" t="s">
        <v>92</v>
      </c>
      <c r="B10" s="27" t="n">
        <f aca="false">SUM(B6:B9)</f>
        <v>7059591</v>
      </c>
      <c r="C10" s="27" t="n">
        <f aca="false">SUM(C6:C9)</f>
        <v>-655000</v>
      </c>
      <c r="D10" s="27" t="n">
        <f aca="false">SUM(D6:D9)</f>
        <v>6404591</v>
      </c>
      <c r="E10" s="28"/>
    </row>
    <row r="11" customFormat="false" ht="18.75" hidden="false" customHeight="true" outlineLevel="0" collapsed="false">
      <c r="A11" s="22" t="s">
        <v>93</v>
      </c>
      <c r="B11" s="23" t="n">
        <v>1605653</v>
      </c>
      <c r="C11" s="23" t="n">
        <f aca="false">-D12-170000</f>
        <v>290000</v>
      </c>
      <c r="D11" s="23" t="n">
        <f aca="false">B11+C11</f>
        <v>1895653</v>
      </c>
      <c r="E11" s="25" t="s">
        <v>94</v>
      </c>
    </row>
    <row r="12" customFormat="false" ht="18.75" hidden="false" customHeight="true" outlineLevel="0" collapsed="false">
      <c r="A12" s="22" t="s">
        <v>95</v>
      </c>
      <c r="B12" s="23" t="n">
        <v>0</v>
      </c>
      <c r="C12" s="24" t="n">
        <v>-460000</v>
      </c>
      <c r="D12" s="23" t="n">
        <f aca="false">B12+C12</f>
        <v>-460000</v>
      </c>
      <c r="E12" s="25" t="s">
        <v>96</v>
      </c>
    </row>
    <row r="13" customFormat="false" ht="18.75" hidden="false" customHeight="true" outlineLevel="0" collapsed="false">
      <c r="A13" s="22" t="s">
        <v>97</v>
      </c>
      <c r="B13" s="23" t="n">
        <v>0</v>
      </c>
      <c r="C13" s="24" t="n">
        <v>-222000</v>
      </c>
      <c r="D13" s="23" t="n">
        <f aca="false">B13+C13</f>
        <v>-222000</v>
      </c>
      <c r="E13" s="25" t="s">
        <v>98</v>
      </c>
    </row>
    <row r="14" customFormat="false" ht="15" hidden="false" customHeight="true" outlineLevel="0" collapsed="false">
      <c r="A14" s="26" t="s">
        <v>99</v>
      </c>
      <c r="B14" s="27" t="n">
        <v>1605653</v>
      </c>
      <c r="C14" s="27" t="n">
        <f aca="false">SUM(C12:C13)</f>
        <v>-682000</v>
      </c>
      <c r="D14" s="27" t="n">
        <f aca="false">B14+C14</f>
        <v>923653</v>
      </c>
      <c r="E14" s="29"/>
    </row>
    <row r="15" customFormat="false" ht="15" hidden="false" customHeight="true" outlineLevel="0" collapsed="false">
      <c r="A15" s="30" t="s">
        <v>100</v>
      </c>
      <c r="B15" s="31" t="n">
        <f aca="false">B10+B14</f>
        <v>8665244</v>
      </c>
      <c r="C15" s="31" t="n">
        <f aca="false">C10+C14</f>
        <v>-1337000</v>
      </c>
      <c r="D15" s="31" t="n">
        <f aca="false">D10+D14</f>
        <v>7328244</v>
      </c>
      <c r="E15" s="32"/>
    </row>
    <row r="17" customFormat="false" ht="18.75" hidden="false" customHeight="true" outlineLevel="0" collapsed="false">
      <c r="A17" s="7" t="s">
        <v>101</v>
      </c>
      <c r="B17" s="7"/>
      <c r="C17" s="7"/>
      <c r="D17" s="7"/>
      <c r="E17" s="7"/>
    </row>
    <row r="18" customFormat="false" ht="18.75" hidden="false" customHeight="true" outlineLevel="0" collapsed="false">
      <c r="A18" s="22" t="s">
        <v>102</v>
      </c>
      <c r="B18" s="23" t="n">
        <v>3563209</v>
      </c>
      <c r="C18" s="24" t="n">
        <v>0</v>
      </c>
      <c r="D18" s="23" t="n">
        <f aca="false">B18+C18</f>
        <v>3563209</v>
      </c>
      <c r="E18" s="25" t="s">
        <v>103</v>
      </c>
    </row>
    <row r="19" customFormat="false" ht="15" hidden="false" customHeight="true" outlineLevel="0" collapsed="false">
      <c r="A19" s="22" t="s">
        <v>104</v>
      </c>
      <c r="B19" s="23" t="n">
        <v>1462411</v>
      </c>
      <c r="C19" s="24" t="n">
        <v>0</v>
      </c>
      <c r="D19" s="23" t="n">
        <f aca="false">B19+C19</f>
        <v>1462411</v>
      </c>
      <c r="E19" s="25" t="s">
        <v>105</v>
      </c>
    </row>
    <row r="20" customFormat="false" ht="18.75" hidden="false" customHeight="true" outlineLevel="0" collapsed="false">
      <c r="A20" s="22" t="s">
        <v>106</v>
      </c>
      <c r="B20" s="23" t="n">
        <v>3034635</v>
      </c>
      <c r="C20" s="24" t="n">
        <v>0</v>
      </c>
      <c r="D20" s="23" t="n">
        <f aca="false">B20+C20</f>
        <v>3034635</v>
      </c>
      <c r="E20" s="25" t="s">
        <v>107</v>
      </c>
    </row>
    <row r="21" customFormat="false" ht="15" hidden="false" customHeight="true" outlineLevel="0" collapsed="false">
      <c r="A21" s="26" t="s">
        <v>108</v>
      </c>
      <c r="B21" s="27" t="n">
        <f aca="false">SUM(B18:B20)</f>
        <v>8060255</v>
      </c>
      <c r="C21" s="27" t="n">
        <f aca="false">SUM(C18:C20)</f>
        <v>0</v>
      </c>
      <c r="D21" s="27" t="n">
        <f aca="false">SUM(D18:D20)</f>
        <v>8060255</v>
      </c>
      <c r="E21" s="28"/>
    </row>
    <row r="22" customFormat="false" ht="15" hidden="false" customHeight="true" outlineLevel="0" collapsed="false">
      <c r="A22" s="22" t="s">
        <v>109</v>
      </c>
      <c r="B22" s="23" t="n">
        <v>404921</v>
      </c>
      <c r="C22" s="24" t="n">
        <v>0</v>
      </c>
      <c r="D22" s="23" t="n">
        <f aca="false">B22+C22</f>
        <v>404921</v>
      </c>
      <c r="E22" s="25" t="s">
        <v>110</v>
      </c>
    </row>
    <row r="23" customFormat="false" ht="15" hidden="false" customHeight="true" outlineLevel="0" collapsed="false">
      <c r="A23" s="33" t="s">
        <v>111</v>
      </c>
      <c r="B23" s="34" t="n">
        <v>2874595</v>
      </c>
      <c r="C23" s="29"/>
      <c r="D23" s="29"/>
      <c r="E23" s="35" t="s">
        <v>112</v>
      </c>
    </row>
    <row r="24" customFormat="false" ht="15" hidden="false" customHeight="true" outlineLevel="0" collapsed="false">
      <c r="A24" s="22" t="s">
        <v>113</v>
      </c>
      <c r="B24" s="23" t="n">
        <v>0</v>
      </c>
      <c r="C24" s="24" t="n">
        <v>0</v>
      </c>
      <c r="D24" s="23" t="n">
        <f aca="false">B24+C24</f>
        <v>0</v>
      </c>
      <c r="E24" s="25" t="s">
        <v>114</v>
      </c>
    </row>
    <row r="25" customFormat="false" ht="18.75" hidden="false" customHeight="true" outlineLevel="0" collapsed="false">
      <c r="A25" s="22" t="s">
        <v>115</v>
      </c>
      <c r="B25" s="23" t="n">
        <v>200068</v>
      </c>
      <c r="C25" s="23" t="n">
        <f aca="false">C12+C13+C6+C7</f>
        <v>-682000</v>
      </c>
      <c r="D25" s="23" t="n">
        <f aca="false">B25+C25</f>
        <v>-481932</v>
      </c>
      <c r="E25" s="25" t="s">
        <v>116</v>
      </c>
    </row>
    <row r="26" customFormat="false" ht="15" hidden="false" customHeight="true" outlineLevel="0" collapsed="false">
      <c r="A26" s="36" t="s">
        <v>117</v>
      </c>
      <c r="B26" s="37" t="n">
        <f aca="false">B24+B25</f>
        <v>200068</v>
      </c>
      <c r="C26" s="37" t="n">
        <f aca="false">C25</f>
        <v>-682000</v>
      </c>
      <c r="D26" s="37" t="n">
        <f aca="false">B26+C26</f>
        <v>-481932</v>
      </c>
      <c r="E26" s="38" t="s">
        <v>118</v>
      </c>
    </row>
    <row r="28" customFormat="false" ht="15" hidden="false" customHeight="true" outlineLevel="0" collapsed="false">
      <c r="A28" s="39" t="s">
        <v>119</v>
      </c>
      <c r="B28" s="39"/>
      <c r="C28" s="39"/>
      <c r="D28" s="39"/>
      <c r="E28" s="39"/>
    </row>
    <row r="29" customFormat="false" ht="15" hidden="false" customHeight="true" outlineLevel="0" collapsed="false">
      <c r="A29" s="39"/>
      <c r="B29" s="39"/>
      <c r="C29" s="39"/>
      <c r="D29" s="39"/>
      <c r="E29" s="39"/>
    </row>
    <row r="30" customFormat="false" ht="15" hidden="false" customHeight="true" outlineLevel="0" collapsed="false">
      <c r="A30" s="39"/>
      <c r="B30" s="39"/>
      <c r="C30" s="39"/>
      <c r="D30" s="39"/>
      <c r="E30" s="39"/>
    </row>
  </sheetData>
  <mergeCells count="5">
    <mergeCell ref="A1:E1"/>
    <mergeCell ref="A2:E2"/>
    <mergeCell ref="A5:E5"/>
    <mergeCell ref="A17:E17"/>
    <mergeCell ref="A28:E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4" min="2" style="1" width="15"/>
    <col collapsed="false" customWidth="true" hidden="false" outlineLevel="0" max="5" min="5" style="1" width="13"/>
    <col collapsed="false" customWidth="true" hidden="false" outlineLevel="0" max="6" min="6" style="1" width="34"/>
  </cols>
  <sheetData>
    <row r="1" customFormat="false" ht="25.5" hidden="false" customHeight="true" outlineLevel="0" collapsed="false">
      <c r="A1" s="20" t="s">
        <v>120</v>
      </c>
      <c r="B1" s="20"/>
      <c r="C1" s="20"/>
      <c r="D1" s="20"/>
      <c r="E1" s="20"/>
      <c r="F1" s="20"/>
    </row>
    <row r="2" customFormat="false" ht="15" hidden="false" customHeight="true" outlineLevel="0" collapsed="false">
      <c r="A2" s="3" t="s">
        <v>121</v>
      </c>
      <c r="B2" s="3"/>
      <c r="C2" s="3"/>
      <c r="D2" s="3"/>
      <c r="E2" s="3"/>
      <c r="F2" s="3"/>
    </row>
    <row r="4" customFormat="false" ht="15" hidden="false" customHeight="true" outlineLevel="0" collapsed="false">
      <c r="A4" s="21" t="s">
        <v>78</v>
      </c>
      <c r="B4" s="21" t="s">
        <v>122</v>
      </c>
      <c r="C4" s="21" t="s">
        <v>123</v>
      </c>
      <c r="D4" s="21" t="s">
        <v>124</v>
      </c>
      <c r="E4" s="21" t="s">
        <v>125</v>
      </c>
      <c r="F4" s="21" t="s">
        <v>126</v>
      </c>
    </row>
    <row r="5" customFormat="false" ht="18.75" hidden="false" customHeight="true" outlineLevel="0" collapsed="false">
      <c r="A5" s="26" t="s">
        <v>127</v>
      </c>
      <c r="B5" s="27" t="n">
        <v>4393623</v>
      </c>
      <c r="C5" s="27" t="n">
        <v>7971029</v>
      </c>
      <c r="D5" s="28"/>
      <c r="E5" s="27" t="n">
        <f aca="false">C5</f>
        <v>7971029</v>
      </c>
      <c r="F5" s="40" t="s">
        <v>128</v>
      </c>
    </row>
    <row r="6" customFormat="false" ht="18.75" hidden="false" customHeight="true" outlineLevel="0" collapsed="false">
      <c r="A6" s="22" t="s">
        <v>129</v>
      </c>
      <c r="B6" s="23" t="n">
        <v>2654936</v>
      </c>
      <c r="C6" s="23" t="n">
        <v>3435243</v>
      </c>
      <c r="D6" s="29"/>
      <c r="E6" s="23" t="n">
        <f aca="false">C6</f>
        <v>3435243</v>
      </c>
      <c r="F6" s="25" t="s">
        <v>130</v>
      </c>
    </row>
    <row r="7" customFormat="false" ht="15" hidden="false" customHeight="true" outlineLevel="0" collapsed="false">
      <c r="A7" s="26" t="s">
        <v>131</v>
      </c>
      <c r="B7" s="27" t="n">
        <f aca="false">B5-B6</f>
        <v>1738687</v>
      </c>
      <c r="C7" s="27" t="n">
        <f aca="false">C5-C6</f>
        <v>4535786</v>
      </c>
      <c r="D7" s="41" t="n">
        <f aca="false">C7/C5</f>
        <v>0.569033935267329</v>
      </c>
      <c r="E7" s="27" t="n">
        <f aca="false">E5-E6</f>
        <v>4535786</v>
      </c>
      <c r="F7" s="42" t="s">
        <v>132</v>
      </c>
    </row>
    <row r="8" customFormat="false" ht="18.75" hidden="false" customHeight="true" outlineLevel="0" collapsed="false">
      <c r="A8" s="22" t="s">
        <v>133</v>
      </c>
      <c r="B8" s="23"/>
      <c r="C8" s="23" t="n">
        <v>1819458</v>
      </c>
      <c r="D8" s="43" t="n">
        <f aca="false">C8/C5</f>
        <v>0.228258860932509</v>
      </c>
      <c r="E8" s="23" t="n">
        <f aca="false">C8</f>
        <v>1819458</v>
      </c>
      <c r="F8" s="25" t="s">
        <v>134</v>
      </c>
    </row>
    <row r="9" customFormat="false" ht="15" hidden="false" customHeight="true" outlineLevel="0" collapsed="false">
      <c r="A9" s="22" t="s">
        <v>135</v>
      </c>
      <c r="B9" s="23"/>
      <c r="C9" s="23" t="n">
        <v>2331244</v>
      </c>
      <c r="D9" s="43" t="n">
        <f aca="false">C9/C5</f>
        <v>0.292464624078021</v>
      </c>
      <c r="E9" s="23" t="n">
        <f aca="false">C9</f>
        <v>2331244</v>
      </c>
      <c r="F9" s="25" t="s">
        <v>136</v>
      </c>
    </row>
    <row r="10" customFormat="false" ht="15" hidden="false" customHeight="true" outlineLevel="0" collapsed="false">
      <c r="A10" s="44" t="s">
        <v>137</v>
      </c>
      <c r="B10" s="29"/>
      <c r="C10" s="23" t="n">
        <v>0</v>
      </c>
      <c r="D10" s="29"/>
      <c r="E10" s="24" t="n">
        <v>-170000</v>
      </c>
      <c r="F10" s="45" t="s">
        <v>138</v>
      </c>
    </row>
    <row r="11" customFormat="false" ht="15" hidden="false" customHeight="true" outlineLevel="0" collapsed="false">
      <c r="A11" s="26" t="s">
        <v>139</v>
      </c>
      <c r="B11" s="28"/>
      <c r="C11" s="27" t="n">
        <f aca="false">C7-C8-C9</f>
        <v>385084</v>
      </c>
      <c r="D11" s="46" t="n">
        <f aca="false">C11/C5</f>
        <v>0.0483104502567987</v>
      </c>
      <c r="E11" s="27" t="n">
        <f aca="false">E7-E8-E9+E10</f>
        <v>215084</v>
      </c>
      <c r="F11" s="47" t="s">
        <v>140</v>
      </c>
    </row>
    <row r="12" customFormat="false" ht="27.75" hidden="false" customHeight="true" outlineLevel="0" collapsed="false">
      <c r="A12" s="22" t="s">
        <v>141</v>
      </c>
      <c r="B12" s="23"/>
      <c r="C12" s="23" t="n">
        <v>125255</v>
      </c>
      <c r="D12" s="43" t="n">
        <f aca="false">C12/C5</f>
        <v>0.0157137804918286</v>
      </c>
      <c r="E12" s="23" t="n">
        <f aca="false">C12*2</f>
        <v>250510</v>
      </c>
      <c r="F12" s="25" t="s">
        <v>142</v>
      </c>
    </row>
    <row r="13" customFormat="false" ht="15" hidden="false" customHeight="true" outlineLevel="0" collapsed="false">
      <c r="A13" s="26" t="s">
        <v>143</v>
      </c>
      <c r="B13" s="28"/>
      <c r="C13" s="27" t="n">
        <f aca="false">C11-C12</f>
        <v>259829</v>
      </c>
      <c r="D13" s="28"/>
      <c r="E13" s="27" t="n">
        <f aca="false">E11-E12</f>
        <v>-35426</v>
      </c>
      <c r="F13" s="28"/>
    </row>
    <row r="14" customFormat="false" ht="15" hidden="false" customHeight="true" outlineLevel="0" collapsed="false">
      <c r="A14" s="22" t="s">
        <v>144</v>
      </c>
      <c r="B14" s="23"/>
      <c r="C14" s="23" t="n">
        <v>59761</v>
      </c>
      <c r="D14" s="29"/>
      <c r="E14" s="23" t="n">
        <f aca="false">MAX(0,E13)*0.23</f>
        <v>0</v>
      </c>
      <c r="F14" s="25" t="s">
        <v>145</v>
      </c>
    </row>
    <row r="15" customFormat="false" ht="15" hidden="false" customHeight="true" outlineLevel="0" collapsed="false">
      <c r="A15" s="30" t="s">
        <v>146</v>
      </c>
      <c r="B15" s="32"/>
      <c r="C15" s="31" t="n">
        <f aca="false">C13-C14</f>
        <v>200068</v>
      </c>
      <c r="D15" s="48" t="n">
        <f aca="false">C15/C5</f>
        <v>0.0250993943191023</v>
      </c>
      <c r="E15" s="37" t="n">
        <f aca="false">E13-E14</f>
        <v>-35426</v>
      </c>
      <c r="F15" s="49" t="s">
        <v>147</v>
      </c>
    </row>
    <row r="17" customFormat="false" ht="15" hidden="false" customHeight="true" outlineLevel="0" collapsed="false">
      <c r="A17" s="39" t="s">
        <v>148</v>
      </c>
      <c r="B17" s="39"/>
      <c r="C17" s="39"/>
      <c r="D17" s="39"/>
      <c r="E17" s="39"/>
      <c r="F17" s="39"/>
    </row>
    <row r="18" customFormat="false" ht="15" hidden="false" customHeight="true" outlineLevel="0" collapsed="false">
      <c r="A18" s="39"/>
      <c r="B18" s="39"/>
      <c r="C18" s="39"/>
      <c r="D18" s="39"/>
      <c r="E18" s="39"/>
      <c r="F18" s="39"/>
    </row>
  </sheetData>
  <mergeCells count="3">
    <mergeCell ref="A1:F1"/>
    <mergeCell ref="A2:F2"/>
    <mergeCell ref="A17:F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2" min="2" style="1" width="16"/>
    <col collapsed="false" customWidth="true" hidden="false" outlineLevel="0" max="4" min="3" style="1" width="13"/>
    <col collapsed="false" customWidth="true" hidden="false" outlineLevel="0" max="5" min="5" style="1" width="36"/>
  </cols>
  <sheetData>
    <row r="1" customFormat="false" ht="25.5" hidden="false" customHeight="true" outlineLevel="0" collapsed="false">
      <c r="A1" s="20" t="s">
        <v>149</v>
      </c>
      <c r="B1" s="20"/>
      <c r="C1" s="20"/>
      <c r="D1" s="20"/>
      <c r="E1" s="20"/>
    </row>
    <row r="2" customFormat="false" ht="15" hidden="false" customHeight="true" outlineLevel="0" collapsed="false">
      <c r="A2" s="50" t="s">
        <v>150</v>
      </c>
      <c r="B2" s="50"/>
      <c r="C2" s="50"/>
      <c r="D2" s="50"/>
      <c r="E2" s="50"/>
    </row>
    <row r="4" customFormat="false" ht="18.75" hidden="false" customHeight="true" outlineLevel="0" collapsed="false">
      <c r="A4" s="7" t="s">
        <v>151</v>
      </c>
      <c r="B4" s="7"/>
      <c r="C4" s="7"/>
      <c r="D4" s="7"/>
      <c r="E4" s="7"/>
    </row>
    <row r="5" customFormat="false" ht="15" hidden="false" customHeight="true" outlineLevel="0" collapsed="false">
      <c r="A5" s="51" t="s">
        <v>152</v>
      </c>
      <c r="B5" s="51" t="s">
        <v>153</v>
      </c>
      <c r="C5" s="51" t="s">
        <v>154</v>
      </c>
      <c r="D5" s="51" t="s">
        <v>155</v>
      </c>
      <c r="E5" s="51" t="s">
        <v>126</v>
      </c>
    </row>
    <row r="6" customFormat="false" ht="15" hidden="false" customHeight="true" outlineLevel="0" collapsed="false">
      <c r="A6" s="22" t="s">
        <v>156</v>
      </c>
      <c r="B6" s="23" t="n">
        <v>-74761</v>
      </c>
      <c r="C6" s="52"/>
      <c r="D6" s="52"/>
      <c r="E6" s="25" t="s">
        <v>157</v>
      </c>
    </row>
    <row r="7" customFormat="false" ht="15" hidden="false" customHeight="true" outlineLevel="0" collapsed="false">
      <c r="A7" s="22" t="s">
        <v>158</v>
      </c>
      <c r="B7" s="23" t="n">
        <v>-18744</v>
      </c>
      <c r="C7" s="52"/>
      <c r="D7" s="52"/>
      <c r="E7" s="25"/>
    </row>
    <row r="8" customFormat="false" ht="15" hidden="false" customHeight="true" outlineLevel="0" collapsed="false">
      <c r="A8" s="22" t="s">
        <v>159</v>
      </c>
      <c r="B8" s="23" t="n">
        <v>-687828</v>
      </c>
      <c r="C8" s="52" t="s">
        <v>160</v>
      </c>
      <c r="D8" s="52" t="s">
        <v>161</v>
      </c>
      <c r="E8" s="25" t="s">
        <v>162</v>
      </c>
    </row>
    <row r="9" customFormat="false" ht="18.75" hidden="false" customHeight="true" outlineLevel="0" collapsed="false">
      <c r="A9" s="53" t="s">
        <v>163</v>
      </c>
      <c r="B9" s="54" t="n">
        <v>-18350</v>
      </c>
      <c r="C9" s="52" t="s">
        <v>164</v>
      </c>
      <c r="D9" s="52" t="s">
        <v>165</v>
      </c>
      <c r="E9" s="55" t="s">
        <v>166</v>
      </c>
    </row>
    <row r="10" customFormat="false" ht="15" hidden="false" customHeight="true" outlineLevel="0" collapsed="false">
      <c r="A10" s="26" t="s">
        <v>167</v>
      </c>
      <c r="B10" s="27" t="n">
        <f aca="false">SUM(B6:B9)</f>
        <v>-799683</v>
      </c>
      <c r="C10" s="28"/>
      <c r="D10" s="28"/>
      <c r="E10" s="28"/>
    </row>
    <row r="12" customFormat="false" ht="18.75" hidden="false" customHeight="true" outlineLevel="0" collapsed="false">
      <c r="A12" s="7" t="s">
        <v>168</v>
      </c>
      <c r="B12" s="7"/>
      <c r="C12" s="7"/>
      <c r="D12" s="7"/>
      <c r="E12" s="7"/>
    </row>
    <row r="13" customFormat="false" ht="15" hidden="false" customHeight="true" outlineLevel="0" collapsed="false">
      <c r="A13" s="51" t="s">
        <v>152</v>
      </c>
      <c r="B13" s="51" t="s">
        <v>153</v>
      </c>
      <c r="C13" s="51" t="s">
        <v>154</v>
      </c>
      <c r="D13" s="51" t="s">
        <v>169</v>
      </c>
      <c r="E13" s="51" t="s">
        <v>126</v>
      </c>
    </row>
    <row r="14" customFormat="false" ht="15" hidden="false" customHeight="true" outlineLevel="0" collapsed="false">
      <c r="A14" s="56" t="s">
        <v>170</v>
      </c>
      <c r="B14" s="57" t="n">
        <v>142545</v>
      </c>
      <c r="C14" s="58"/>
      <c r="D14" s="52" t="s">
        <v>171</v>
      </c>
      <c r="E14" s="25" t="s">
        <v>172</v>
      </c>
    </row>
    <row r="15" customFormat="false" ht="15" hidden="false" customHeight="true" outlineLevel="0" collapsed="false">
      <c r="A15" s="56" t="s">
        <v>173</v>
      </c>
      <c r="B15" s="57" t="n">
        <v>31600</v>
      </c>
      <c r="C15" s="58"/>
      <c r="D15" s="52" t="s">
        <v>171</v>
      </c>
      <c r="E15" s="25" t="s">
        <v>174</v>
      </c>
    </row>
    <row r="16" customFormat="false" ht="15" hidden="false" customHeight="true" outlineLevel="0" collapsed="false">
      <c r="A16" s="22" t="s">
        <v>156</v>
      </c>
      <c r="B16" s="23" t="n">
        <v>-411982</v>
      </c>
      <c r="C16" s="58"/>
      <c r="D16" s="52" t="s">
        <v>175</v>
      </c>
      <c r="E16" s="25"/>
    </row>
    <row r="17" customFormat="false" ht="15" hidden="false" customHeight="true" outlineLevel="0" collapsed="false">
      <c r="A17" s="22" t="s">
        <v>176</v>
      </c>
      <c r="B17" s="23" t="n">
        <v>-100000</v>
      </c>
      <c r="C17" s="58"/>
      <c r="D17" s="52" t="s">
        <v>175</v>
      </c>
      <c r="E17" s="25" t="s">
        <v>177</v>
      </c>
    </row>
    <row r="18" customFormat="false" ht="15" hidden="false" customHeight="true" outlineLevel="0" collapsed="false">
      <c r="A18" s="22" t="s">
        <v>178</v>
      </c>
      <c r="B18" s="23" t="n">
        <v>-1198669</v>
      </c>
      <c r="C18" s="58"/>
      <c r="D18" s="52" t="s">
        <v>179</v>
      </c>
      <c r="E18" s="25" t="s">
        <v>180</v>
      </c>
    </row>
    <row r="19" customFormat="false" ht="15" hidden="false" customHeight="true" outlineLevel="0" collapsed="false">
      <c r="A19" s="22" t="s">
        <v>181</v>
      </c>
      <c r="B19" s="23" t="n">
        <v>-169502</v>
      </c>
      <c r="C19" s="58"/>
      <c r="D19" s="52" t="s">
        <v>182</v>
      </c>
      <c r="E19" s="25"/>
    </row>
    <row r="20" customFormat="false" ht="15" hidden="false" customHeight="true" outlineLevel="0" collapsed="false">
      <c r="A20" s="22" t="s">
        <v>183</v>
      </c>
      <c r="B20" s="23" t="n">
        <v>-553315</v>
      </c>
      <c r="C20" s="58"/>
      <c r="D20" s="52" t="s">
        <v>182</v>
      </c>
      <c r="E20" s="25" t="s">
        <v>184</v>
      </c>
    </row>
    <row r="21" customFormat="false" ht="15" hidden="false" customHeight="true" outlineLevel="0" collapsed="false">
      <c r="A21" s="22" t="s">
        <v>185</v>
      </c>
      <c r="B21" s="23" t="n">
        <v>-114292</v>
      </c>
      <c r="C21" s="58"/>
      <c r="D21" s="52" t="s">
        <v>175</v>
      </c>
      <c r="E21" s="25"/>
    </row>
    <row r="22" customFormat="false" ht="15" hidden="false" customHeight="true" outlineLevel="0" collapsed="false">
      <c r="A22" s="26" t="s">
        <v>186</v>
      </c>
      <c r="B22" s="27" t="n">
        <f aca="false">SUM(B14:B21)</f>
        <v>-2373615</v>
      </c>
      <c r="C22" s="28"/>
      <c r="D22" s="28"/>
      <c r="E22" s="28"/>
    </row>
    <row r="24" customFormat="false" ht="15" hidden="false" customHeight="true" outlineLevel="0" collapsed="false">
      <c r="A24" s="36" t="s">
        <v>187</v>
      </c>
      <c r="B24" s="37" t="n">
        <f aca="false">B10+B22</f>
        <v>-3173298</v>
      </c>
      <c r="C24" s="59" t="s">
        <v>188</v>
      </c>
      <c r="D24" s="59"/>
      <c r="E24" s="59"/>
    </row>
    <row r="26" customFormat="false" ht="15" hidden="false" customHeight="true" outlineLevel="0" collapsed="false">
      <c r="A26" s="39" t="s">
        <v>189</v>
      </c>
      <c r="B26" s="39"/>
      <c r="C26" s="39"/>
      <c r="D26" s="39"/>
      <c r="E26" s="39"/>
    </row>
    <row r="27" customFormat="false" ht="15" hidden="false" customHeight="true" outlineLevel="0" collapsed="false">
      <c r="A27" s="39"/>
      <c r="B27" s="39"/>
      <c r="C27" s="39"/>
      <c r="D27" s="39"/>
      <c r="E27" s="39"/>
    </row>
    <row r="28" customFormat="false" ht="15" hidden="false" customHeight="true" outlineLevel="0" collapsed="false">
      <c r="A28" s="39"/>
      <c r="B28" s="39"/>
      <c r="C28" s="39"/>
      <c r="D28" s="39"/>
      <c r="E28" s="39"/>
    </row>
  </sheetData>
  <mergeCells count="6">
    <mergeCell ref="A1:E1"/>
    <mergeCell ref="A2:E2"/>
    <mergeCell ref="A4:E4"/>
    <mergeCell ref="A12:E12"/>
    <mergeCell ref="C24:E24"/>
    <mergeCell ref="A26:E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4"/>
    <col collapsed="false" customWidth="true" hidden="false" outlineLevel="0" max="3" min="2" style="1" width="18"/>
    <col collapsed="false" customWidth="true" hidden="false" outlineLevel="0" max="4" min="4" style="1" width="40"/>
  </cols>
  <sheetData>
    <row r="1" customFormat="false" ht="25.5" hidden="false" customHeight="true" outlineLevel="0" collapsed="false">
      <c r="A1" s="20" t="s">
        <v>190</v>
      </c>
      <c r="B1" s="20"/>
      <c r="C1" s="20"/>
      <c r="D1" s="20"/>
    </row>
    <row r="2" customFormat="false" ht="15" hidden="false" customHeight="true" outlineLevel="0" collapsed="false">
      <c r="A2" s="50" t="s">
        <v>191</v>
      </c>
      <c r="B2" s="50"/>
      <c r="C2" s="50"/>
      <c r="D2" s="50"/>
    </row>
    <row r="4" customFormat="false" ht="15" hidden="false" customHeight="true" outlineLevel="0" collapsed="false">
      <c r="A4" s="51" t="s">
        <v>192</v>
      </c>
      <c r="B4" s="51" t="s">
        <v>193</v>
      </c>
      <c r="C4" s="51" t="s">
        <v>194</v>
      </c>
      <c r="D4" s="51" t="s">
        <v>195</v>
      </c>
    </row>
    <row r="5" customFormat="false" ht="15" hidden="false" customHeight="true" outlineLevel="0" collapsed="false">
      <c r="A5" s="9" t="s">
        <v>196</v>
      </c>
      <c r="B5" s="23" t="n">
        <v>1022382</v>
      </c>
      <c r="C5" s="23" t="n">
        <v>1217382</v>
      </c>
      <c r="D5" s="25" t="s">
        <v>197</v>
      </c>
    </row>
    <row r="6" customFormat="false" ht="18.75" hidden="false" customHeight="true" outlineLevel="0" collapsed="false">
      <c r="A6" s="9" t="s">
        <v>198</v>
      </c>
      <c r="B6" s="23" t="n">
        <v>929874</v>
      </c>
      <c r="C6" s="23" t="n">
        <v>979274</v>
      </c>
      <c r="D6" s="25" t="s">
        <v>199</v>
      </c>
    </row>
    <row r="7" customFormat="false" ht="18.75" hidden="false" customHeight="true" outlineLevel="0" collapsed="false">
      <c r="A7" s="9" t="s">
        <v>200</v>
      </c>
      <c r="B7" s="23" t="n">
        <v>1007655</v>
      </c>
      <c r="C7" s="23" t="n">
        <v>1230255</v>
      </c>
      <c r="D7" s="25" t="s">
        <v>201</v>
      </c>
    </row>
    <row r="8" customFormat="false" ht="15" hidden="false" customHeight="true" outlineLevel="0" collapsed="false">
      <c r="A8" s="30" t="s">
        <v>202</v>
      </c>
      <c r="B8" s="31" t="n">
        <f aca="false">SUM(B5:B7)</f>
        <v>2959911</v>
      </c>
      <c r="C8" s="31" t="n">
        <f aca="false">SUM(C5:C7)</f>
        <v>3426911</v>
      </c>
      <c r="D8" s="60" t="s">
        <v>203</v>
      </c>
    </row>
    <row r="9" customFormat="false" ht="15" hidden="false" customHeight="true" outlineLevel="0" collapsed="false">
      <c r="A9" s="33" t="s">
        <v>204</v>
      </c>
      <c r="B9" s="34" t="n">
        <v>2874595</v>
      </c>
      <c r="C9" s="35" t="s">
        <v>205</v>
      </c>
      <c r="D9" s="35"/>
    </row>
    <row r="11" customFormat="false" ht="18.75" hidden="false" customHeight="true" outlineLevel="0" collapsed="false">
      <c r="A11" s="5" t="s">
        <v>206</v>
      </c>
      <c r="B11" s="5"/>
      <c r="C11" s="5"/>
      <c r="D11" s="5"/>
    </row>
    <row r="12" customFormat="false" ht="27.75" hidden="false" customHeight="true" outlineLevel="0" collapsed="false">
      <c r="A12" s="61" t="s">
        <v>207</v>
      </c>
      <c r="B12" s="61"/>
      <c r="C12" s="61"/>
      <c r="D12" s="61"/>
    </row>
    <row r="13" customFormat="false" ht="27.75" hidden="false" customHeight="true" outlineLevel="0" collapsed="false">
      <c r="A13" s="61" t="s">
        <v>208</v>
      </c>
      <c r="B13" s="61"/>
      <c r="C13" s="61"/>
      <c r="D13" s="61"/>
    </row>
    <row r="14" customFormat="false" ht="27.75" hidden="false" customHeight="true" outlineLevel="0" collapsed="false">
      <c r="A14" s="61" t="s">
        <v>209</v>
      </c>
      <c r="B14" s="61"/>
      <c r="C14" s="61"/>
      <c r="D14" s="61"/>
    </row>
    <row r="15" customFormat="false" ht="27.75" hidden="false" customHeight="true" outlineLevel="0" collapsed="false">
      <c r="A15" s="61" t="s">
        <v>210</v>
      </c>
      <c r="B15" s="61"/>
      <c r="C15" s="61"/>
      <c r="D15" s="61"/>
    </row>
    <row r="16" customFormat="false" ht="27.75" hidden="false" customHeight="true" outlineLevel="0" collapsed="false">
      <c r="A16" s="61" t="s">
        <v>211</v>
      </c>
      <c r="B16" s="61"/>
      <c r="C16" s="61"/>
      <c r="D16" s="61"/>
    </row>
  </sheetData>
  <mergeCells count="9">
    <mergeCell ref="A1:D1"/>
    <mergeCell ref="A2:D2"/>
    <mergeCell ref="C9:D9"/>
    <mergeCell ref="A11:D11"/>
    <mergeCell ref="A12:D12"/>
    <mergeCell ref="A13:D13"/>
    <mergeCell ref="A14:D14"/>
    <mergeCell ref="A15:D15"/>
    <mergeCell ref="A16:D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6"/>
    <col collapsed="false" customWidth="true" hidden="false" outlineLevel="0" max="2" min="2" style="1" width="15"/>
    <col collapsed="false" customWidth="true" hidden="false" outlineLevel="0" max="3" min="3" style="1" width="18"/>
    <col collapsed="false" customWidth="true" hidden="false" outlineLevel="0" max="4" min="4" style="1" width="13"/>
    <col collapsed="false" customWidth="true" hidden="false" outlineLevel="0" max="5" min="5" style="1" width="34"/>
  </cols>
  <sheetData>
    <row r="1" customFormat="false" ht="25.5" hidden="false" customHeight="true" outlineLevel="0" collapsed="false">
      <c r="A1" s="20" t="s">
        <v>212</v>
      </c>
      <c r="B1" s="20"/>
      <c r="C1" s="20"/>
      <c r="D1" s="20"/>
      <c r="E1" s="20"/>
    </row>
    <row r="2" customFormat="false" ht="15" hidden="false" customHeight="true" outlineLevel="0" collapsed="false">
      <c r="A2" s="50" t="s">
        <v>213</v>
      </c>
      <c r="B2" s="50"/>
      <c r="C2" s="50"/>
      <c r="D2" s="50"/>
      <c r="E2" s="50"/>
    </row>
    <row r="4" customFormat="false" ht="18.75" hidden="false" customHeight="true" outlineLevel="0" collapsed="false">
      <c r="A4" s="7" t="s">
        <v>214</v>
      </c>
      <c r="B4" s="7"/>
      <c r="C4" s="7"/>
      <c r="D4" s="7"/>
      <c r="E4" s="7"/>
    </row>
    <row r="5" customFormat="false" ht="15" hidden="false" customHeight="true" outlineLevel="0" collapsed="false">
      <c r="A5" s="51" t="s">
        <v>215</v>
      </c>
      <c r="B5" s="51" t="s">
        <v>216</v>
      </c>
      <c r="C5" s="51" t="s">
        <v>8</v>
      </c>
      <c r="D5" s="51"/>
      <c r="E5" s="51" t="s">
        <v>9</v>
      </c>
    </row>
    <row r="6" customFormat="false" ht="15" hidden="false" customHeight="true" outlineLevel="0" collapsed="false">
      <c r="A6" s="62" t="s">
        <v>217</v>
      </c>
      <c r="B6" s="63" t="n">
        <v>0.875852066715011</v>
      </c>
      <c r="C6" s="11" t="s">
        <v>218</v>
      </c>
      <c r="D6" s="64" t="s">
        <v>219</v>
      </c>
      <c r="E6" s="25" t="s">
        <v>220</v>
      </c>
    </row>
    <row r="7" customFormat="false" ht="15" hidden="false" customHeight="true" outlineLevel="0" collapsed="false">
      <c r="A7" s="62" t="s">
        <v>221</v>
      </c>
      <c r="B7" s="63" t="n">
        <v>0.164289343203162</v>
      </c>
      <c r="C7" s="11" t="s">
        <v>222</v>
      </c>
      <c r="D7" s="64" t="s">
        <v>219</v>
      </c>
      <c r="E7" s="25" t="s">
        <v>223</v>
      </c>
    </row>
    <row r="8" customFormat="false" ht="15" hidden="false" customHeight="true" outlineLevel="0" collapsed="false">
      <c r="A8" s="62" t="s">
        <v>224</v>
      </c>
      <c r="B8" s="63" t="n">
        <v>0.0144162932810438</v>
      </c>
      <c r="C8" s="11" t="s">
        <v>225</v>
      </c>
      <c r="D8" s="64" t="s">
        <v>219</v>
      </c>
      <c r="E8" s="25" t="s">
        <v>226</v>
      </c>
    </row>
    <row r="9" customFormat="false" ht="15" hidden="false" customHeight="true" outlineLevel="0" collapsed="false">
      <c r="A9" s="62" t="s">
        <v>227</v>
      </c>
      <c r="B9" s="65" t="n">
        <v>-1000664</v>
      </c>
      <c r="C9" s="11" t="s">
        <v>228</v>
      </c>
      <c r="D9" s="64" t="s">
        <v>219</v>
      </c>
      <c r="E9" s="25" t="s">
        <v>229</v>
      </c>
    </row>
    <row r="10" customFormat="false" ht="18.75" hidden="false" customHeight="true" outlineLevel="0" collapsed="false">
      <c r="A10" s="7" t="s">
        <v>230</v>
      </c>
      <c r="B10" s="7"/>
      <c r="C10" s="7"/>
      <c r="D10" s="7"/>
      <c r="E10" s="7"/>
    </row>
    <row r="11" customFormat="false" ht="15" hidden="false" customHeight="true" outlineLevel="0" collapsed="false">
      <c r="A11" s="51" t="s">
        <v>215</v>
      </c>
      <c r="B11" s="51" t="s">
        <v>216</v>
      </c>
      <c r="C11" s="51" t="s">
        <v>8</v>
      </c>
      <c r="D11" s="51"/>
      <c r="E11" s="51" t="s">
        <v>9</v>
      </c>
    </row>
    <row r="12" customFormat="false" ht="15" hidden="false" customHeight="true" outlineLevel="0" collapsed="false">
      <c r="A12" s="62" t="s">
        <v>231</v>
      </c>
      <c r="B12" s="66" t="n">
        <v>0.0230885593065816</v>
      </c>
      <c r="C12" s="11" t="s">
        <v>232</v>
      </c>
      <c r="D12" s="64" t="s">
        <v>219</v>
      </c>
      <c r="E12" s="25" t="s">
        <v>233</v>
      </c>
    </row>
    <row r="13" customFormat="false" ht="15" hidden="false" customHeight="true" outlineLevel="0" collapsed="false">
      <c r="A13" s="62" t="s">
        <v>234</v>
      </c>
      <c r="B13" s="67" t="n">
        <v>19.8339064717996</v>
      </c>
      <c r="C13" s="11" t="s">
        <v>235</v>
      </c>
      <c r="D13" s="64" t="s">
        <v>219</v>
      </c>
      <c r="E13" s="25" t="s">
        <v>236</v>
      </c>
    </row>
    <row r="14" customFormat="false" ht="15" hidden="false" customHeight="true" outlineLevel="0" collapsed="false">
      <c r="A14" s="62" t="s">
        <v>237</v>
      </c>
      <c r="B14" s="67" t="n">
        <v>34.2019963212508</v>
      </c>
      <c r="C14" s="11" t="s">
        <v>235</v>
      </c>
      <c r="D14" s="64" t="s">
        <v>219</v>
      </c>
      <c r="E14" s="25" t="s">
        <v>238</v>
      </c>
    </row>
    <row r="15" customFormat="false" ht="18.75" hidden="false" customHeight="true" outlineLevel="0" collapsed="false">
      <c r="A15" s="62" t="s">
        <v>239</v>
      </c>
      <c r="B15" s="67" t="n">
        <v>3.07440022354397</v>
      </c>
      <c r="C15" s="11" t="s">
        <v>240</v>
      </c>
      <c r="D15" s="64" t="s">
        <v>241</v>
      </c>
      <c r="E15" s="25" t="s">
        <v>242</v>
      </c>
    </row>
    <row r="16" customFormat="false" ht="18.75" hidden="false" customHeight="true" outlineLevel="0" collapsed="false">
      <c r="A16" s="7" t="s">
        <v>243</v>
      </c>
      <c r="B16" s="7"/>
      <c r="C16" s="7"/>
      <c r="D16" s="7"/>
      <c r="E16" s="7"/>
    </row>
    <row r="17" customFormat="false" ht="15" hidden="false" customHeight="true" outlineLevel="0" collapsed="false">
      <c r="A17" s="51" t="s">
        <v>215</v>
      </c>
      <c r="B17" s="51" t="s">
        <v>216</v>
      </c>
      <c r="C17" s="51" t="s">
        <v>8</v>
      </c>
      <c r="D17" s="51"/>
      <c r="E17" s="51" t="s">
        <v>9</v>
      </c>
    </row>
    <row r="18" customFormat="false" ht="15" hidden="false" customHeight="true" outlineLevel="0" collapsed="false">
      <c r="A18" s="62" t="s">
        <v>14</v>
      </c>
      <c r="B18" s="66" t="n">
        <v>0.569033935267329</v>
      </c>
      <c r="C18" s="11" t="s">
        <v>244</v>
      </c>
      <c r="D18" s="64" t="s">
        <v>245</v>
      </c>
      <c r="E18" s="25" t="s">
        <v>246</v>
      </c>
    </row>
    <row r="19" customFormat="false" ht="15" hidden="false" customHeight="true" outlineLevel="0" collapsed="false">
      <c r="A19" s="62" t="s">
        <v>18</v>
      </c>
      <c r="B19" s="66" t="n">
        <v>0.0483104502567987</v>
      </c>
      <c r="C19" s="11" t="s">
        <v>247</v>
      </c>
      <c r="D19" s="64" t="s">
        <v>241</v>
      </c>
      <c r="E19" s="25" t="s">
        <v>248</v>
      </c>
    </row>
    <row r="20" customFormat="false" ht="15" hidden="false" customHeight="true" outlineLevel="0" collapsed="false">
      <c r="A20" s="62" t="s">
        <v>249</v>
      </c>
      <c r="B20" s="66" t="n">
        <v>0.0250993943191023</v>
      </c>
      <c r="C20" s="11" t="s">
        <v>250</v>
      </c>
      <c r="D20" s="64" t="s">
        <v>241</v>
      </c>
      <c r="E20" s="25" t="s">
        <v>251</v>
      </c>
    </row>
    <row r="21" customFormat="false" ht="15" hidden="false" customHeight="true" outlineLevel="0" collapsed="false">
      <c r="A21" s="62" t="s">
        <v>252</v>
      </c>
      <c r="B21" s="66" t="n">
        <v>-0.005</v>
      </c>
      <c r="C21" s="11" t="s">
        <v>253</v>
      </c>
      <c r="D21" s="64" t="s">
        <v>219</v>
      </c>
      <c r="E21" s="25" t="s">
        <v>254</v>
      </c>
    </row>
    <row r="22" customFormat="false" ht="18.75" hidden="false" customHeight="true" outlineLevel="0" collapsed="false">
      <c r="A22" s="7" t="s">
        <v>255</v>
      </c>
      <c r="B22" s="7"/>
      <c r="C22" s="7"/>
      <c r="D22" s="7"/>
      <c r="E22" s="7"/>
    </row>
    <row r="23" customFormat="false" ht="15" hidden="false" customHeight="true" outlineLevel="0" collapsed="false">
      <c r="A23" s="51" t="s">
        <v>215</v>
      </c>
      <c r="B23" s="51" t="s">
        <v>216</v>
      </c>
      <c r="C23" s="51" t="s">
        <v>8</v>
      </c>
      <c r="D23" s="51"/>
      <c r="E23" s="51" t="s">
        <v>9</v>
      </c>
    </row>
    <row r="24" customFormat="false" ht="15" hidden="false" customHeight="true" outlineLevel="0" collapsed="false">
      <c r="A24" s="62" t="s">
        <v>26</v>
      </c>
      <c r="B24" s="67" t="n">
        <v>2.27986688112049</v>
      </c>
      <c r="C24" s="11" t="s">
        <v>256</v>
      </c>
      <c r="D24" s="64" t="s">
        <v>219</v>
      </c>
      <c r="E24" s="25" t="s">
        <v>257</v>
      </c>
    </row>
    <row r="25" customFormat="false" ht="15" hidden="false" customHeight="true" outlineLevel="0" collapsed="false">
      <c r="A25" s="62" t="s">
        <v>258</v>
      </c>
      <c r="B25" s="68" t="n">
        <v>160.097066641283</v>
      </c>
      <c r="C25" s="11" t="s">
        <v>259</v>
      </c>
      <c r="D25" s="64" t="s">
        <v>219</v>
      </c>
      <c r="E25" s="25" t="s">
        <v>260</v>
      </c>
    </row>
    <row r="26" customFormat="false" ht="15" hidden="false" customHeight="true" outlineLevel="0" collapsed="false">
      <c r="A26" s="62" t="s">
        <v>261</v>
      </c>
      <c r="B26" s="68" t="n">
        <v>55.3160043703266</v>
      </c>
      <c r="C26" s="11" t="s">
        <v>262</v>
      </c>
      <c r="D26" s="64" t="s">
        <v>241</v>
      </c>
      <c r="E26" s="25" t="s">
        <v>263</v>
      </c>
    </row>
    <row r="27" customFormat="false" ht="15" hidden="false" customHeight="true" outlineLevel="0" collapsed="false">
      <c r="A27" s="62" t="s">
        <v>264</v>
      </c>
      <c r="B27" s="66" t="n">
        <v>0.814226892020549</v>
      </c>
      <c r="C27" s="11" t="s">
        <v>265</v>
      </c>
      <c r="D27" s="64" t="s">
        <v>245</v>
      </c>
      <c r="E27" s="25" t="s">
        <v>266</v>
      </c>
    </row>
    <row r="29" customFormat="false" ht="15" hidden="false" customHeight="true" outlineLevel="0" collapsed="false">
      <c r="A29" s="39" t="s">
        <v>267</v>
      </c>
      <c r="B29" s="39"/>
      <c r="C29" s="39"/>
      <c r="D29" s="39"/>
      <c r="E29" s="39"/>
    </row>
    <row r="30" customFormat="false" ht="15" hidden="false" customHeight="true" outlineLevel="0" collapsed="false">
      <c r="A30" s="39"/>
      <c r="B30" s="39"/>
      <c r="C30" s="39"/>
      <c r="D30" s="39"/>
      <c r="E30" s="39"/>
    </row>
  </sheetData>
  <mergeCells count="7">
    <mergeCell ref="A1:E1"/>
    <mergeCell ref="A2:E2"/>
    <mergeCell ref="A4:E4"/>
    <mergeCell ref="A10:E10"/>
    <mergeCell ref="A16:E16"/>
    <mergeCell ref="A22:E22"/>
    <mergeCell ref="A29:E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5" min="2" style="1" width="16"/>
  </cols>
  <sheetData>
    <row r="1" customFormat="false" ht="25.5" hidden="false" customHeight="true" outlineLevel="0" collapsed="false">
      <c r="A1" s="20" t="s">
        <v>268</v>
      </c>
      <c r="B1" s="20"/>
      <c r="C1" s="20"/>
      <c r="D1" s="20"/>
      <c r="E1" s="20"/>
    </row>
    <row r="2" customFormat="false" ht="15" hidden="false" customHeight="true" outlineLevel="0" collapsed="false">
      <c r="A2" s="50" t="s">
        <v>269</v>
      </c>
      <c r="B2" s="50"/>
      <c r="C2" s="50"/>
      <c r="D2" s="50"/>
      <c r="E2" s="50"/>
    </row>
    <row r="4" customFormat="false" ht="18.75" hidden="false" customHeight="true" outlineLevel="0" collapsed="false">
      <c r="A4" s="7" t="s">
        <v>270</v>
      </c>
      <c r="B4" s="7"/>
      <c r="C4" s="7"/>
      <c r="D4" s="7"/>
      <c r="E4" s="7"/>
    </row>
    <row r="5" customFormat="false" ht="15" hidden="false" customHeight="true" outlineLevel="0" collapsed="false">
      <c r="A5" s="51" t="s">
        <v>271</v>
      </c>
      <c r="B5" s="51" t="s">
        <v>272</v>
      </c>
      <c r="C5" s="51" t="s">
        <v>273</v>
      </c>
      <c r="D5" s="51" t="s">
        <v>274</v>
      </c>
      <c r="E5" s="51" t="s">
        <v>275</v>
      </c>
    </row>
    <row r="6" customFormat="false" ht="36.75" hidden="false" customHeight="true" outlineLevel="0" collapsed="false">
      <c r="A6" s="62" t="s">
        <v>276</v>
      </c>
      <c r="B6" s="69" t="n">
        <v>0.05</v>
      </c>
      <c r="C6" s="69" t="n">
        <v>0.3</v>
      </c>
      <c r="D6" s="69" t="n">
        <v>0.55</v>
      </c>
      <c r="E6" s="25" t="s">
        <v>277</v>
      </c>
    </row>
    <row r="7" customFormat="false" ht="27.75" hidden="false" customHeight="true" outlineLevel="0" collapsed="false">
      <c r="A7" s="62" t="s">
        <v>14</v>
      </c>
      <c r="B7" s="69" t="n">
        <v>0.55</v>
      </c>
      <c r="C7" s="69" t="n">
        <v>0.57</v>
      </c>
      <c r="D7" s="69" t="n">
        <v>0.58</v>
      </c>
      <c r="E7" s="25" t="s">
        <v>278</v>
      </c>
    </row>
    <row r="8" customFormat="false" ht="27.75" hidden="false" customHeight="true" outlineLevel="0" collapsed="false">
      <c r="A8" s="62" t="s">
        <v>279</v>
      </c>
      <c r="B8" s="69" t="n">
        <v>0.535</v>
      </c>
      <c r="C8" s="69" t="n">
        <v>0.49</v>
      </c>
      <c r="D8" s="69" t="n">
        <v>0.45</v>
      </c>
      <c r="E8" s="25" t="s">
        <v>280</v>
      </c>
    </row>
    <row r="9" customFormat="false" ht="18.75" hidden="false" customHeight="true" outlineLevel="0" collapsed="false">
      <c r="A9" s="62" t="s">
        <v>281</v>
      </c>
      <c r="B9" s="70" t="n">
        <v>-200000</v>
      </c>
      <c r="C9" s="70" t="n">
        <v>-180000</v>
      </c>
      <c r="D9" s="70" t="n">
        <v>-160000</v>
      </c>
      <c r="E9" s="25" t="s">
        <v>282</v>
      </c>
    </row>
    <row r="10" customFormat="false" ht="27.75" hidden="false" customHeight="true" outlineLevel="0" collapsed="false">
      <c r="A10" s="62" t="s">
        <v>283</v>
      </c>
      <c r="B10" s="70" t="n">
        <v>-330000</v>
      </c>
      <c r="C10" s="70" t="n">
        <v>-280000</v>
      </c>
      <c r="D10" s="70" t="n">
        <v>-230000</v>
      </c>
      <c r="E10" s="25" t="s">
        <v>284</v>
      </c>
    </row>
    <row r="12" customFormat="false" ht="18.75" hidden="false" customHeight="true" outlineLevel="0" collapsed="false">
      <c r="A12" s="7" t="s">
        <v>285</v>
      </c>
      <c r="B12" s="7"/>
      <c r="C12" s="7"/>
      <c r="D12" s="7"/>
      <c r="E12" s="7"/>
    </row>
    <row r="13" customFormat="false" ht="15" hidden="false" customHeight="true" outlineLevel="0" collapsed="false">
      <c r="A13" s="51" t="s">
        <v>152</v>
      </c>
      <c r="B13" s="51" t="s">
        <v>272</v>
      </c>
      <c r="C13" s="51" t="s">
        <v>273</v>
      </c>
      <c r="D13" s="51" t="s">
        <v>274</v>
      </c>
      <c r="E13" s="51"/>
    </row>
    <row r="14" customFormat="false" ht="15" hidden="false" customHeight="true" outlineLevel="0" collapsed="false">
      <c r="A14" s="9" t="s">
        <v>127</v>
      </c>
      <c r="B14" s="65" t="n">
        <f aca="false">7971029*(1+B6)</f>
        <v>8369580.45</v>
      </c>
      <c r="C14" s="65" t="n">
        <f aca="false">7971029*(1+C6)</f>
        <v>10362337.7</v>
      </c>
      <c r="D14" s="65" t="n">
        <f aca="false">7971029*(1+D6)</f>
        <v>12355094.95</v>
      </c>
      <c r="E14" s="29"/>
    </row>
    <row r="15" customFormat="false" ht="15" hidden="false" customHeight="true" outlineLevel="0" collapsed="false">
      <c r="A15" s="26" t="s">
        <v>14</v>
      </c>
      <c r="B15" s="71" t="n">
        <f aca="false">B14*B7</f>
        <v>4603269.2475</v>
      </c>
      <c r="C15" s="71" t="n">
        <f aca="false">C14*C7</f>
        <v>5906532.489</v>
      </c>
      <c r="D15" s="71" t="n">
        <f aca="false">D14*D7</f>
        <v>7165955.071</v>
      </c>
      <c r="E15" s="28"/>
    </row>
    <row r="16" customFormat="false" ht="15" hidden="false" customHeight="true" outlineLevel="0" collapsed="false">
      <c r="A16" s="22" t="s">
        <v>286</v>
      </c>
      <c r="B16" s="72" t="n">
        <f aca="false">-B14*B8</f>
        <v>-4477725.54075</v>
      </c>
      <c r="C16" s="72" t="n">
        <f aca="false">-C14*C8</f>
        <v>-5077545.473</v>
      </c>
      <c r="D16" s="72" t="n">
        <f aca="false">-D14*D8</f>
        <v>-5559792.7275</v>
      </c>
      <c r="E16" s="29"/>
    </row>
    <row r="17" customFormat="false" ht="15" hidden="false" customHeight="true" outlineLevel="0" collapsed="false">
      <c r="A17" s="22" t="s">
        <v>287</v>
      </c>
      <c r="B17" s="72" t="n">
        <f aca="false">B9</f>
        <v>-200000</v>
      </c>
      <c r="C17" s="72" t="n">
        <f aca="false">C9</f>
        <v>-180000</v>
      </c>
      <c r="D17" s="72" t="n">
        <f aca="false">D9</f>
        <v>-160000</v>
      </c>
      <c r="E17" s="29"/>
    </row>
    <row r="18" customFormat="false" ht="15" hidden="false" customHeight="true" outlineLevel="0" collapsed="false">
      <c r="A18" s="26" t="s">
        <v>139</v>
      </c>
      <c r="B18" s="71" t="n">
        <f aca="false">B15+B16+B17</f>
        <v>-74456.2932500001</v>
      </c>
      <c r="C18" s="71" t="n">
        <f aca="false">C15+C16+C17</f>
        <v>648987.016</v>
      </c>
      <c r="D18" s="71" t="n">
        <f aca="false">D15+D16+D17</f>
        <v>1446162.3435</v>
      </c>
      <c r="E18" s="28"/>
    </row>
    <row r="19" customFormat="false" ht="15" hidden="false" customHeight="true" outlineLevel="0" collapsed="false">
      <c r="A19" s="22" t="s">
        <v>141</v>
      </c>
      <c r="B19" s="72" t="n">
        <f aca="false">B10</f>
        <v>-330000</v>
      </c>
      <c r="C19" s="72" t="n">
        <f aca="false">C10</f>
        <v>-280000</v>
      </c>
      <c r="D19" s="72" t="n">
        <f aca="false">D10</f>
        <v>-230000</v>
      </c>
      <c r="E19" s="29"/>
    </row>
    <row r="20" customFormat="false" ht="15" hidden="false" customHeight="true" outlineLevel="0" collapsed="false">
      <c r="A20" s="9" t="s">
        <v>288</v>
      </c>
      <c r="B20" s="65" t="n">
        <f aca="false">B18+B19</f>
        <v>-404456.29325</v>
      </c>
      <c r="C20" s="65" t="n">
        <f aca="false">C18+C19</f>
        <v>368987.016</v>
      </c>
      <c r="D20" s="65" t="n">
        <f aca="false">D18+D19</f>
        <v>1216162.3435</v>
      </c>
      <c r="E20" s="29"/>
    </row>
    <row r="21" customFormat="false" ht="15" hidden="false" customHeight="true" outlineLevel="0" collapsed="false">
      <c r="A21" s="22" t="s">
        <v>289</v>
      </c>
      <c r="B21" s="72" t="n">
        <f aca="false">-MAX(0,B20)*0.23</f>
        <v>-0</v>
      </c>
      <c r="C21" s="72" t="n">
        <f aca="false">-MAX(0,C20)*0.23</f>
        <v>-84867.01368</v>
      </c>
      <c r="D21" s="72" t="n">
        <f aca="false">-MAX(0,D20)*0.23</f>
        <v>-279717.339005</v>
      </c>
      <c r="E21" s="29"/>
    </row>
    <row r="22" customFormat="false" ht="15" hidden="false" customHeight="true" outlineLevel="0" collapsed="false">
      <c r="A22" s="73" t="s">
        <v>146</v>
      </c>
      <c r="B22" s="74" t="n">
        <f aca="false">B20+B21</f>
        <v>-404456.29325</v>
      </c>
      <c r="C22" s="74" t="n">
        <f aca="false">C20+C21</f>
        <v>284120.00232</v>
      </c>
      <c r="D22" s="74" t="n">
        <f aca="false">D20+D21</f>
        <v>936445.004495</v>
      </c>
      <c r="E22" s="73"/>
    </row>
    <row r="23" customFormat="false" ht="15" hidden="false" customHeight="true" outlineLevel="0" collapsed="false">
      <c r="A23" s="22" t="s">
        <v>22</v>
      </c>
      <c r="B23" s="75" t="n">
        <f aca="false">B22/B14</f>
        <v>-0.048324560073976</v>
      </c>
      <c r="C23" s="75" t="n">
        <f aca="false">C22/C14</f>
        <v>0.0274185237487483</v>
      </c>
      <c r="D23" s="75" t="n">
        <f aca="false">D22/D14</f>
        <v>0.0757942377848743</v>
      </c>
      <c r="E23" s="29"/>
    </row>
    <row r="25" customFormat="false" ht="18.75" hidden="false" customHeight="true" outlineLevel="0" collapsed="false">
      <c r="A25" s="7" t="s">
        <v>290</v>
      </c>
      <c r="B25" s="7"/>
      <c r="C25" s="7"/>
      <c r="D25" s="7"/>
      <c r="E25" s="7"/>
    </row>
    <row r="26" customFormat="false" ht="15" hidden="false" customHeight="true" outlineLevel="0" collapsed="false">
      <c r="A26" s="51" t="s">
        <v>291</v>
      </c>
      <c r="B26" s="51" t="s">
        <v>272</v>
      </c>
      <c r="C26" s="51" t="s">
        <v>273</v>
      </c>
      <c r="D26" s="51" t="s">
        <v>274</v>
      </c>
      <c r="E26" s="51"/>
    </row>
    <row r="27" customFormat="false" ht="15" hidden="false" customHeight="true" outlineLevel="0" collapsed="false">
      <c r="A27" s="22" t="s">
        <v>292</v>
      </c>
      <c r="B27" s="72" t="n">
        <f aca="false">B18-B9</f>
        <v>125543.70675</v>
      </c>
      <c r="C27" s="72" t="n">
        <f aca="false">C18-C9</f>
        <v>828987.016</v>
      </c>
      <c r="D27" s="72" t="n">
        <f aca="false">D18-D9</f>
        <v>1606162.3435</v>
      </c>
      <c r="E27" s="29"/>
    </row>
    <row r="28" customFormat="false" ht="15" hidden="false" customHeight="true" outlineLevel="0" collapsed="false">
      <c r="A28" s="62" t="s">
        <v>293</v>
      </c>
      <c r="B28" s="76" t="n">
        <v>3</v>
      </c>
      <c r="C28" s="76" t="n">
        <v>4</v>
      </c>
      <c r="D28" s="76" t="n">
        <v>5</v>
      </c>
      <c r="E28" s="35" t="s">
        <v>294</v>
      </c>
    </row>
    <row r="29" customFormat="false" ht="15" hidden="false" customHeight="true" outlineLevel="0" collapsed="false">
      <c r="A29" s="9" t="s">
        <v>295</v>
      </c>
      <c r="B29" s="65" t="n">
        <f aca="false">B27*B28</f>
        <v>376631.12025</v>
      </c>
      <c r="C29" s="65" t="n">
        <f aca="false">C27*C28</f>
        <v>3315948.064</v>
      </c>
      <c r="D29" s="65" t="n">
        <f aca="false">D27*D28</f>
        <v>8030811.7175</v>
      </c>
      <c r="E29" s="29"/>
    </row>
    <row r="30" customFormat="false" ht="15" hidden="false" customHeight="true" outlineLevel="0" collapsed="false">
      <c r="A30" s="77" t="s">
        <v>296</v>
      </c>
    </row>
    <row r="31" customFormat="false" ht="15" hidden="false" customHeight="true" outlineLevel="0" collapsed="false">
      <c r="A31" s="29"/>
      <c r="B31" s="24" t="n">
        <v>-3176033</v>
      </c>
      <c r="C31" s="24" t="n">
        <v>-3176033</v>
      </c>
      <c r="D31" s="24" t="n">
        <v>-3176033</v>
      </c>
      <c r="E31" s="35" t="s">
        <v>297</v>
      </c>
    </row>
    <row r="32" customFormat="false" ht="15" hidden="false" customHeight="true" outlineLevel="0" collapsed="false">
      <c r="A32" s="78" t="s">
        <v>298</v>
      </c>
      <c r="B32" s="79" t="n">
        <f aca="false">B29+B31</f>
        <v>-2799401.87975</v>
      </c>
      <c r="C32" s="79" t="n">
        <f aca="false">C29+C31</f>
        <v>139915.063999999</v>
      </c>
      <c r="D32" s="79" t="n">
        <f aca="false">D29+D31</f>
        <v>4854778.7175</v>
      </c>
      <c r="E32" s="78"/>
    </row>
    <row r="33" customFormat="false" ht="15" hidden="false" customHeight="true" outlineLevel="0" collapsed="false">
      <c r="A33" s="80" t="s">
        <v>299</v>
      </c>
    </row>
    <row r="34" customFormat="false" ht="15" hidden="false" customHeight="true" outlineLevel="0" collapsed="false">
      <c r="A34" s="29"/>
      <c r="B34" s="34" t="n">
        <v>-2874595</v>
      </c>
      <c r="C34" s="34" t="n">
        <v>-2874595</v>
      </c>
      <c r="D34" s="34" t="n">
        <v>-2874595</v>
      </c>
      <c r="E34" s="29"/>
    </row>
    <row r="35" customFormat="false" ht="15" hidden="false" customHeight="true" outlineLevel="0" collapsed="false">
      <c r="A35" s="9" t="s">
        <v>300</v>
      </c>
      <c r="B35" s="65" t="n">
        <f aca="false">B32+B34</f>
        <v>-5673996.87975</v>
      </c>
      <c r="C35" s="65" t="n">
        <f aca="false">C32+C34</f>
        <v>-2734679.936</v>
      </c>
      <c r="D35" s="65" t="n">
        <f aca="false">D32+D34</f>
        <v>1980183.7175</v>
      </c>
      <c r="E35" s="29"/>
    </row>
    <row r="37" customFormat="false" ht="15" hidden="false" customHeight="true" outlineLevel="0" collapsed="false">
      <c r="A37" s="39" t="s">
        <v>301</v>
      </c>
      <c r="B37" s="39"/>
      <c r="C37" s="39"/>
      <c r="D37" s="39"/>
      <c r="E37" s="39"/>
    </row>
    <row r="38" customFormat="false" ht="15" hidden="false" customHeight="true" outlineLevel="0" collapsed="false">
      <c r="A38" s="39"/>
      <c r="B38" s="39"/>
      <c r="C38" s="39"/>
      <c r="D38" s="39"/>
      <c r="E38" s="39"/>
    </row>
    <row r="39" customFormat="false" ht="15" hidden="false" customHeight="true" outlineLevel="0" collapsed="false">
      <c r="A39" s="39"/>
      <c r="B39" s="39"/>
      <c r="C39" s="39"/>
      <c r="D39" s="39"/>
      <c r="E39" s="39"/>
    </row>
    <row r="40" customFormat="false" ht="15" hidden="false" customHeight="true" outlineLevel="0" collapsed="false">
      <c r="A40" s="39"/>
      <c r="B40" s="39"/>
      <c r="C40" s="39"/>
      <c r="D40" s="39"/>
      <c r="E40" s="39"/>
    </row>
    <row r="42" customFormat="false" ht="18.75" hidden="false" customHeight="true" outlineLevel="0" collapsed="false">
      <c r="A42" s="16" t="s">
        <v>302</v>
      </c>
      <c r="B42" s="16"/>
      <c r="C42" s="16"/>
      <c r="D42" s="16"/>
      <c r="E42" s="16"/>
    </row>
    <row r="43" customFormat="false" ht="25.5" hidden="false" customHeight="true" outlineLevel="0" collapsed="false">
      <c r="A43" s="61" t="s">
        <v>303</v>
      </c>
      <c r="B43" s="61"/>
      <c r="C43" s="61"/>
      <c r="D43" s="61"/>
      <c r="E43" s="61"/>
    </row>
    <row r="44" customFormat="false" ht="25.5" hidden="false" customHeight="true" outlineLevel="0" collapsed="false">
      <c r="A44" s="61" t="s">
        <v>304</v>
      </c>
      <c r="B44" s="61"/>
      <c r="C44" s="61"/>
      <c r="D44" s="61"/>
      <c r="E44" s="61"/>
    </row>
    <row r="45" customFormat="false" ht="25.5" hidden="false" customHeight="true" outlineLevel="0" collapsed="false">
      <c r="A45" s="61" t="s">
        <v>305</v>
      </c>
      <c r="B45" s="61"/>
      <c r="C45" s="61"/>
      <c r="D45" s="61"/>
      <c r="E45" s="61"/>
    </row>
    <row r="46" customFormat="false" ht="25.5" hidden="false" customHeight="true" outlineLevel="0" collapsed="false">
      <c r="A46" s="61" t="s">
        <v>306</v>
      </c>
      <c r="B46" s="61"/>
      <c r="C46" s="61"/>
      <c r="D46" s="61"/>
      <c r="E46" s="61"/>
    </row>
    <row r="47" customFormat="false" ht="25.5" hidden="false" customHeight="true" outlineLevel="0" collapsed="false">
      <c r="A47" s="61" t="s">
        <v>307</v>
      </c>
      <c r="B47" s="61"/>
      <c r="C47" s="61"/>
      <c r="D47" s="61"/>
      <c r="E47" s="61"/>
    </row>
    <row r="48" customFormat="false" ht="25.5" hidden="false" customHeight="true" outlineLevel="0" collapsed="false">
      <c r="A48" s="61" t="s">
        <v>308</v>
      </c>
      <c r="B48" s="61"/>
      <c r="C48" s="61"/>
      <c r="D48" s="61"/>
      <c r="E48" s="61"/>
    </row>
  </sheetData>
  <mergeCells count="13">
    <mergeCell ref="A1:E1"/>
    <mergeCell ref="A2:E2"/>
    <mergeCell ref="A4:E4"/>
    <mergeCell ref="A12:E12"/>
    <mergeCell ref="A25:E25"/>
    <mergeCell ref="A37:E40"/>
    <mergeCell ref="A42:E42"/>
    <mergeCell ref="A43:E43"/>
    <mergeCell ref="A44:E44"/>
    <mergeCell ref="A45:E45"/>
    <mergeCell ref="A46:E46"/>
    <mergeCell ref="A47:E47"/>
    <mergeCell ref="A48:E4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30"/>
    <col collapsed="false" customWidth="true" hidden="false" outlineLevel="0" max="3" min="3" style="1" width="46"/>
  </cols>
  <sheetData>
    <row r="1" customFormat="false" ht="25.5" hidden="false" customHeight="true" outlineLevel="0" collapsed="false">
      <c r="A1" s="20" t="s">
        <v>309</v>
      </c>
      <c r="B1" s="20"/>
      <c r="C1" s="20"/>
    </row>
    <row r="3" customFormat="false" ht="18.75" hidden="false" customHeight="true" outlineLevel="0" collapsed="false">
      <c r="A3" s="7" t="s">
        <v>310</v>
      </c>
      <c r="B3" s="7"/>
      <c r="C3" s="7"/>
    </row>
    <row r="4" customFormat="false" ht="15" hidden="false" customHeight="true" outlineLevel="0" collapsed="false">
      <c r="A4" s="51" t="s">
        <v>311</v>
      </c>
      <c r="B4" s="51" t="s">
        <v>312</v>
      </c>
      <c r="C4" s="51" t="s">
        <v>313</v>
      </c>
    </row>
    <row r="5" customFormat="false" ht="15" hidden="false" customHeight="true" outlineLevel="0" collapsed="false">
      <c r="A5" s="81" t="s">
        <v>314</v>
      </c>
      <c r="B5" s="81" t="s">
        <v>315</v>
      </c>
      <c r="C5" s="25" t="s">
        <v>316</v>
      </c>
    </row>
    <row r="6" customFormat="false" ht="15" hidden="false" customHeight="true" outlineLevel="0" collapsed="false">
      <c r="A6" s="81" t="s">
        <v>317</v>
      </c>
      <c r="B6" s="81" t="s">
        <v>318</v>
      </c>
      <c r="C6" s="25" t="s">
        <v>319</v>
      </c>
    </row>
    <row r="7" customFormat="false" ht="15" hidden="false" customHeight="true" outlineLevel="0" collapsed="false">
      <c r="A7" s="81" t="s">
        <v>320</v>
      </c>
      <c r="B7" s="81" t="s">
        <v>321</v>
      </c>
      <c r="C7" s="25" t="s">
        <v>322</v>
      </c>
    </row>
    <row r="8" customFormat="false" ht="15" hidden="false" customHeight="true" outlineLevel="0" collapsed="false">
      <c r="A8" s="81" t="s">
        <v>323</v>
      </c>
      <c r="B8" s="81" t="s">
        <v>324</v>
      </c>
      <c r="C8" s="25" t="s">
        <v>325</v>
      </c>
    </row>
    <row r="9" customFormat="false" ht="15" hidden="false" customHeight="true" outlineLevel="0" collapsed="false">
      <c r="A9" s="81" t="s">
        <v>326</v>
      </c>
      <c r="B9" s="81" t="s">
        <v>324</v>
      </c>
      <c r="C9" s="25" t="s">
        <v>327</v>
      </c>
    </row>
    <row r="10" customFormat="false" ht="15" hidden="false" customHeight="true" outlineLevel="0" collapsed="false">
      <c r="A10" s="81" t="s">
        <v>328</v>
      </c>
      <c r="B10" s="81" t="s">
        <v>329</v>
      </c>
      <c r="C10" s="25" t="s">
        <v>330</v>
      </c>
    </row>
    <row r="11" customFormat="false" ht="15" hidden="false" customHeight="true" outlineLevel="0" collapsed="false">
      <c r="A11" s="81" t="s">
        <v>331</v>
      </c>
      <c r="B11" s="81" t="s">
        <v>332</v>
      </c>
      <c r="C11" s="25" t="s">
        <v>333</v>
      </c>
    </row>
    <row r="12" customFormat="false" ht="15" hidden="false" customHeight="true" outlineLevel="0" collapsed="false">
      <c r="A12" s="81" t="s">
        <v>334</v>
      </c>
      <c r="B12" s="81" t="s">
        <v>335</v>
      </c>
      <c r="C12" s="25" t="s">
        <v>336</v>
      </c>
    </row>
    <row r="14" customFormat="false" ht="18.75" hidden="false" customHeight="true" outlineLevel="0" collapsed="false">
      <c r="A14" s="7" t="s">
        <v>337</v>
      </c>
      <c r="B14" s="7"/>
      <c r="C14" s="7"/>
    </row>
    <row r="15" customFormat="false" ht="27.75" hidden="false" customHeight="true" outlineLevel="0" collapsed="false">
      <c r="A15" s="61" t="s">
        <v>338</v>
      </c>
      <c r="B15" s="61"/>
      <c r="C15" s="61"/>
    </row>
    <row r="16" customFormat="false" ht="27.75" hidden="false" customHeight="true" outlineLevel="0" collapsed="false">
      <c r="A16" s="61" t="s">
        <v>339</v>
      </c>
      <c r="B16" s="61"/>
      <c r="C16" s="61"/>
    </row>
    <row r="17" customFormat="false" ht="27.75" hidden="false" customHeight="true" outlineLevel="0" collapsed="false">
      <c r="A17" s="61" t="s">
        <v>340</v>
      </c>
      <c r="B17" s="61"/>
      <c r="C17" s="61"/>
    </row>
    <row r="19" customFormat="false" ht="18.75" hidden="false" customHeight="true" outlineLevel="0" collapsed="false">
      <c r="A19" s="5" t="s">
        <v>341</v>
      </c>
      <c r="B19" s="5"/>
      <c r="C19" s="5"/>
    </row>
    <row r="20" customFormat="false" ht="27.75" hidden="false" customHeight="true" outlineLevel="0" collapsed="false">
      <c r="A20" s="61" t="s">
        <v>342</v>
      </c>
      <c r="B20" s="61"/>
      <c r="C20" s="61"/>
    </row>
    <row r="21" customFormat="false" ht="27.75" hidden="false" customHeight="true" outlineLevel="0" collapsed="false">
      <c r="A21" s="61" t="s">
        <v>343</v>
      </c>
      <c r="B21" s="61"/>
      <c r="C21" s="61"/>
    </row>
    <row r="22" customFormat="false" ht="27.75" hidden="false" customHeight="true" outlineLevel="0" collapsed="false">
      <c r="A22" s="61" t="s">
        <v>344</v>
      </c>
      <c r="B22" s="61"/>
      <c r="C22" s="61"/>
    </row>
    <row r="23" customFormat="false" ht="27.75" hidden="false" customHeight="true" outlineLevel="0" collapsed="false">
      <c r="A23" s="61" t="s">
        <v>345</v>
      </c>
      <c r="B23" s="61"/>
      <c r="C23" s="61"/>
    </row>
    <row r="24" customFormat="false" ht="27.75" hidden="false" customHeight="true" outlineLevel="0" collapsed="false">
      <c r="A24" s="61" t="s">
        <v>346</v>
      </c>
      <c r="B24" s="61"/>
      <c r="C24" s="61"/>
    </row>
  </sheetData>
  <mergeCells count="12">
    <mergeCell ref="A1:C1"/>
    <mergeCell ref="A3:C3"/>
    <mergeCell ref="A14:C14"/>
    <mergeCell ref="A15:C15"/>
    <mergeCell ref="A16:C16"/>
    <mergeCell ref="A17:C17"/>
    <mergeCell ref="A19:C19"/>
    <mergeCell ref="A20:C20"/>
    <mergeCell ref="A21:C21"/>
    <mergeCell ref="A22:C22"/>
    <mergeCell ref="A23:C23"/>
    <mergeCell ref="A24:C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2026-06-21T14:59:21Z</dcterms:created>
  <dc:creator>openpyxl</dc:creator>
  <dc:description/>
  <dc:language>en-US</dc:language>
  <cp:lastModifiedBy/>
  <dcterms:modified xsi:type="dcterms:W3CDTF">2026-06-21T15:02:59Z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